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KAB318\МОНИТОРИНГИ\МОНИТОРИНГ ОТКРЫТОСТИ БЮДЖЕТНЫХ ДАННЫХ\МОНИТОРИНГИ по ПРОЕКТУ БЮДЖЕТА\Мониторинг открытости бюджетных данных по проекту на 2026-2028\"/>
    </mc:Choice>
  </mc:AlternateContent>
  <xr:revisionPtr revIDLastSave="0" documentId="13_ncr:1_{84FA30DC-F4D8-4F31-9A5E-6F4C38773FE5}" xr6:coauthVersionLast="47" xr6:coauthVersionMax="47" xr10:uidLastSave="{00000000-0000-0000-0000-000000000000}"/>
  <bookViews>
    <workbookView xWindow="75" yWindow="0" windowWidth="24030" windowHeight="15600" xr2:uid="{00000000-000D-0000-FFFF-FFFF00000000}"/>
  </bookViews>
  <sheets>
    <sheet name="Администрация" sheetId="2" r:id="rId1"/>
    <sheet name="Образование" sheetId="3" r:id="rId2"/>
    <sheet name="Культура" sheetId="4" r:id="rId3"/>
    <sheet name="ЖКХ" sheetId="5" r:id="rId4"/>
  </sheets>
  <definedNames>
    <definedName name="_xlnm.Print_Titles" localSheetId="0">Администрация!$4:$5</definedName>
    <definedName name="_xlnm.Print_Titles" localSheetId="1">Образование!$3:$4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3" i="5" l="1"/>
  <c r="H13" i="5"/>
  <c r="F13" i="5"/>
  <c r="H17" i="3"/>
  <c r="J17" i="3"/>
  <c r="F17" i="3"/>
  <c r="H48" i="2"/>
  <c r="J48" i="2"/>
  <c r="F48" i="2"/>
  <c r="J41" i="2"/>
  <c r="H41" i="2"/>
  <c r="F41" i="2"/>
  <c r="J31" i="2"/>
  <c r="J30" i="2"/>
  <c r="J29" i="2"/>
  <c r="H31" i="2"/>
  <c r="H30" i="2"/>
  <c r="H29" i="2"/>
  <c r="F31" i="2"/>
  <c r="F30" i="2"/>
  <c r="F29" i="2"/>
  <c r="J25" i="2"/>
  <c r="H25" i="2"/>
  <c r="F25" i="2"/>
  <c r="J19" i="2"/>
  <c r="H19" i="2"/>
  <c r="F19" i="2"/>
  <c r="F28" i="2" l="1"/>
  <c r="F33" i="2" s="1"/>
  <c r="H28" i="2"/>
  <c r="H33" i="2" s="1"/>
  <c r="J28" i="2"/>
  <c r="J33" i="2" s="1"/>
  <c r="J15" i="3"/>
  <c r="H15" i="3"/>
  <c r="F15" i="3"/>
  <c r="J14" i="3"/>
  <c r="H14" i="3"/>
  <c r="F14" i="3"/>
  <c r="J13" i="3"/>
  <c r="H13" i="3"/>
  <c r="F13" i="3"/>
  <c r="J12" i="3"/>
  <c r="H12" i="3"/>
  <c r="F12" i="3"/>
  <c r="E12" i="3"/>
  <c r="J11" i="3"/>
  <c r="H11" i="3"/>
  <c r="F11" i="3"/>
  <c r="J10" i="3"/>
  <c r="H10" i="3"/>
  <c r="F10" i="3"/>
  <c r="J9" i="3"/>
  <c r="H9" i="3"/>
  <c r="F9" i="3"/>
  <c r="E19" i="4"/>
  <c r="J15" i="4"/>
  <c r="I15" i="4"/>
  <c r="H15" i="4"/>
  <c r="G15" i="4"/>
  <c r="F15" i="4"/>
  <c r="E15" i="4"/>
  <c r="J14" i="4"/>
  <c r="J20" i="4" s="1"/>
  <c r="I14" i="4"/>
  <c r="H14" i="4"/>
  <c r="G14" i="4"/>
  <c r="F14" i="4"/>
  <c r="E14" i="4"/>
  <c r="F20" i="4" l="1"/>
  <c r="H20" i="4"/>
</calcChain>
</file>

<file path=xl/sharedStrings.xml><?xml version="1.0" encoding="utf-8"?>
<sst xmlns="http://schemas.openxmlformats.org/spreadsheetml/2006/main" count="244" uniqueCount="121">
  <si>
    <t>№</t>
  </si>
  <si>
    <t>Наименование услуги (работы)</t>
  </si>
  <si>
    <t>Категория потребителей</t>
  </si>
  <si>
    <t>Ед.изм</t>
  </si>
  <si>
    <t>Объем услуги (работы)</t>
  </si>
  <si>
    <t>Объем услуги</t>
  </si>
  <si>
    <t>Объем субсидии             ( тыс. руб.)</t>
  </si>
  <si>
    <t>Объем субсидии               ( тыс. руб.)</t>
  </si>
  <si>
    <t>2027 год</t>
  </si>
  <si>
    <t>2026 год</t>
  </si>
  <si>
    <t>Единица измерения</t>
  </si>
  <si>
    <t>Наименование  услуги ( работы)</t>
  </si>
  <si>
    <t>Объем субсидии (тыс. руб.)</t>
  </si>
  <si>
    <t>Сведения о планируемых на 2026 год и плановый период 2027 и 2028 годов объемах оказания муниципальных услуг (работ) муниципальными учреждениям города Благовещенска и объемах субсидии на финансовое обеспечение муниципальных заданий на оказание соответствующих услуг (выполнение работ)</t>
  </si>
  <si>
    <t>2028 год</t>
  </si>
  <si>
    <t>Организация капитального ремонта, ремонта и содержания закрепленных автомобильных дорог общего пользования и искусственных дорожных сооружений в их составе</t>
  </si>
  <si>
    <t>в интересах общества, физические и юридические лица</t>
  </si>
  <si>
    <t>км</t>
  </si>
  <si>
    <t>Уборка территории и аналогичная деятельность</t>
  </si>
  <si>
    <t>в интересах общества</t>
  </si>
  <si>
    <t>Организация благоустройства и озеленения</t>
  </si>
  <si>
    <t>м²</t>
  </si>
  <si>
    <t>Организация и содержание мест захоронения</t>
  </si>
  <si>
    <t>физические лица, юридические лица</t>
  </si>
  <si>
    <t>м2</t>
  </si>
  <si>
    <t>Реализация дополнительных общеразвивающих программ</t>
  </si>
  <si>
    <t>физические лица</t>
  </si>
  <si>
    <t xml:space="preserve"> человеко-час </t>
  </si>
  <si>
    <t>Реализация дополнительных предпрофессиональных программ в области искусств</t>
  </si>
  <si>
    <t>физические лица, имеющие необходимые для освоения соответствующей образовательной программы творческие способности и физические данные</t>
  </si>
  <si>
    <t>Библиотечное, библиографическое и информационное обслуживание пользователей библиотеки (в стационарных условиях)</t>
  </si>
  <si>
    <t>Количество посещений: в стационарных условиях (единиц)</t>
  </si>
  <si>
    <t>Библиотечное, библиографическое и информационное обслуживание пользователей библиотеки (вне стационара)</t>
  </si>
  <si>
    <t>Количество посещений: вне стационара (единиц)</t>
  </si>
  <si>
    <t>Библиотечное, библиографическое и информационное обслуживание пользователей библиотеки (удаленно через интернет)</t>
  </si>
  <si>
    <t>Количество посещений: удаленно через сеть Интернет (единиц)</t>
  </si>
  <si>
    <t>Формирование, учет, изучение, обеспечение физического сохранения и безопасности фондов библиотеки, включая оцифровку фондов</t>
  </si>
  <si>
    <t>Количество документов (единиц)</t>
  </si>
  <si>
    <t>Библиографическая обработка документов и создание каталогов</t>
  </si>
  <si>
    <t>Организация и проведение культурно-массовых мероприятий</t>
  </si>
  <si>
    <t>Количество проведенных мероприятий  (единиц)</t>
  </si>
  <si>
    <t>Организация деятельности клубных формирований и формирований самодеятельного народного творчества</t>
  </si>
  <si>
    <t>Количество клубных формирований (единиц)</t>
  </si>
  <si>
    <t>Обеспечение сохранения и использования объектов культурного наследия</t>
  </si>
  <si>
    <t>физические лица, в интересах общества</t>
  </si>
  <si>
    <t>Количество объектов культурного наследия (единиц)</t>
  </si>
  <si>
    <t>Ведение бухгалтерского учета бюджетными учреждениями, формирование регистров бухгалтерского учета</t>
  </si>
  <si>
    <t>юридические лица,  бюджетные учреждения</t>
  </si>
  <si>
    <t xml:space="preserve">Количество отчетов, подлежащих консолидации (единиц)
</t>
  </si>
  <si>
    <t>Формирование финансовой (бухгалтерской) отчетности бюджетных и автономных учреждений</t>
  </si>
  <si>
    <t>бюджетные учреждения, автономные учреждения</t>
  </si>
  <si>
    <t>Содержание (эксплуатация) имущества, находящегося в государственной (муниципальной) собственности</t>
  </si>
  <si>
    <t>юридические лица</t>
  </si>
  <si>
    <t>Эксплуатируемая площадь, в том числе зданий, прилагающей территории (тыс.кв.м)</t>
  </si>
  <si>
    <t>Итого объем субсидии на МЗ</t>
  </si>
  <si>
    <t>х</t>
  </si>
  <si>
    <t>физические лица в возрасте до 8 лет</t>
  </si>
  <si>
    <t>чел./ тыс. руб.</t>
  </si>
  <si>
    <t xml:space="preserve">физические лица </t>
  </si>
  <si>
    <t xml:space="preserve"> человеко - час./ тыс. руб.</t>
  </si>
  <si>
    <t>физические  лица</t>
  </si>
  <si>
    <t xml:space="preserve"> чел./ тыс. руб.</t>
  </si>
  <si>
    <t xml:space="preserve"> в интересах общества</t>
  </si>
  <si>
    <t>штук./ тыс. руб.</t>
  </si>
  <si>
    <t>государственные учреждения в интересах общества</t>
  </si>
  <si>
    <t xml:space="preserve">Муниципальное автономное учреждение дополнительного образования "Спортивная школа "Центр боевых искусств" </t>
  </si>
  <si>
    <t>УСЛУГИ</t>
  </si>
  <si>
    <t>Реализация дополнительных образовательных программ спортивной подготовки по неолимпийским видам спорта.                                                                                                                                                                                                                                                                                                                Этап начальной подготовки (УШУ)</t>
  </si>
  <si>
    <t>Физические лица</t>
  </si>
  <si>
    <t>чел.</t>
  </si>
  <si>
    <t xml:space="preserve">Реализация дополнительных образовательных программ спортивной подготовки по неолимпийским видам спорта.                                                                                                                                                                                                                                                                                                                Учебно-тренировочный этап   (УШУ) </t>
  </si>
  <si>
    <t xml:space="preserve">Реализация дополнительных образовательных программ спортивной подготовки по неолимпийским видам спорта.                                                                                                                                                                                                                                                                                                               Этап совершенствования спортивного мастерства  (УШУ) </t>
  </si>
  <si>
    <t>Реализация дополнительных образовательных программ спортивной подготовки по неолимпийским видам спорта.                                                                                                                                                                                                                                                                                                             Этап высшего спортивного мастерства   (УШУ)</t>
  </si>
  <si>
    <t>Реализация дополнительных образовательных программ спортивной подготовки по неолимпийским видам спорта.                                                                                                                                                                                                                                                                                                                 Этап начальной подготовки (РУКОПАШНЫЙ БОЙ)</t>
  </si>
  <si>
    <t>Реализация дополнительных образовательных программ спортивной подготовки по неолимпийским видам спорта.                                                                                                                                                                                                                                                                                                                Учебно-тренировочный этап-этап спортивной специализации      (РУКОПАШНЫЙ БОЙ)</t>
  </si>
  <si>
    <t>Реализация дополнительных образовательных программ спортивной подготовки по олимпийским видам спорта.                                                                                                                                                                                                                                                                                                                   Этап начальной подготовки  (СПОРТИВНАЯ БОРЬБА)</t>
  </si>
  <si>
    <t xml:space="preserve">Реализация дополнительных образовательных программ спортивной подготовки по олимпийским видам спорта.                                                                                                                                                                                                                                                                                                    Учебно-тренировочный этап      (СПОРТИВНАЯ БОРЬБА) </t>
  </si>
  <si>
    <t>Реализация дополнительных образовательных программ спортивной подготовки по олимпийским видам спорта.                                                                                                                                                                                                                                                                                                    Этап совершенствования спортивного мастерства (СПОРТИВНАЯ БОРЬБА)</t>
  </si>
  <si>
    <t>РАБОТЫ</t>
  </si>
  <si>
    <t>Обеспечение участия лиц, проходящих спортивную подготовку, в спортивных соревнованиях.                                                                                                                                                                                                                                                                                                                                                  ВСЕРОССИЙСКИЕ</t>
  </si>
  <si>
    <t>Обеспечение участия лиц, проходящих спортивную подготовку, в спортивных соревнованиях.                                                                                                                                                                                                                                                                                                                                                  МЕЖРЕГИОНАЛЬНЫЕ</t>
  </si>
  <si>
    <t>Обеспечение участия лиц, проходящих спортивную подготовку, в спортивных соревнованиях.                                                                                                                                                                                                                                                                                                                                                  РЕГИОНАЛЬНЫЕ</t>
  </si>
  <si>
    <t>Обеспечение доступа к объектам спорта</t>
  </si>
  <si>
    <t xml:space="preserve">в интересах общества </t>
  </si>
  <si>
    <t>чел.час</t>
  </si>
  <si>
    <t xml:space="preserve">Организация и проведение физкультурных и спортивных мероприятий в рамках Всероссийского физкультурно-спортивного комплекса "Готов к труду и обороне" (ГТО) (за исключением тестирования выполнения нормативов испытаний комплекса ГТО) </t>
  </si>
  <si>
    <t>шт.</t>
  </si>
  <si>
    <t xml:space="preserve">Проведение тестирования выполнения нормативов испытаний (тестов) комплекса ГТО </t>
  </si>
  <si>
    <t>Организация и проведение спортивно-оздоровительной работы по развитию физической культуры и спорта среди инвалидов, лиц с ограниченными возможностями здоровья</t>
  </si>
  <si>
    <t>Проведение занятий физкультурно-спортивной направленности по месту проживания граждан</t>
  </si>
  <si>
    <t xml:space="preserve">Формирование  системы  развития  талантливой  и  инициативной  молодежи, 
создание  условий  для  самореализации  подростков  и  молодежи,  развитие 
творческого, профессионального, интеллектуального потенциалов подростков и 
молодежи. </t>
  </si>
  <si>
    <t>молодежь</t>
  </si>
  <si>
    <t>Организация  мероприятий  в  сфере  молодежной  политики,  направленных  на 
вовлечение  молодежи  в  инновационную,  предпринимательскую, 
добровольческую  деятельность,  а  также  на  развитие  гражданской  активности 
молодежи и формирование здорового образа жизни</t>
  </si>
  <si>
    <t xml:space="preserve">Организация  и  проведение  культурно-массовых,  просветительских 
интеллектуальных мероприятий. </t>
  </si>
  <si>
    <t>Муниципальное учреждение спортивно-оздоровительный комплекс "Юность"</t>
  </si>
  <si>
    <t>Муниципальное автономное учреждение "Молодежный креативный Мультицентр"</t>
  </si>
  <si>
    <t>Организация мероприятий, направленных на профилактику асоциального и деструктивного поведения подростков и молодежи, поддержка детей и молодежи, находящейся в социально-опасном положении</t>
  </si>
  <si>
    <t xml:space="preserve">молодежь </t>
  </si>
  <si>
    <t>человек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</si>
  <si>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создания условий для самореализации подростков и молодежи, развитие творческого, профессионального, интеллектуального потенциалов подростков и молодежи</t>
  </si>
  <si>
    <t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</si>
  <si>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t>Муниципальное автономное учреждение Центр развития молодежных и общественных инициатив "ПроДвижение"</t>
  </si>
  <si>
    <t>№ п/п</t>
  </si>
  <si>
    <t>Муниципальная программа  "Развитие образования города Благовещенска"</t>
  </si>
  <si>
    <t xml:space="preserve"> Реализация основных общеобразовательных программ дошкольного образования </t>
  </si>
  <si>
    <t xml:space="preserve"> Присмотр и уход</t>
  </si>
  <si>
    <t xml:space="preserve"> Реализация основных общеобразовательных программ начального общего образования</t>
  </si>
  <si>
    <t xml:space="preserve"> Реализация основных общеобразовательных программ основного общего образования</t>
  </si>
  <si>
    <t xml:space="preserve"> Реализация основных общеобразовательных программ среднего общего образования</t>
  </si>
  <si>
    <t>Реализация дополнительных  общеразвивающих программ</t>
  </si>
  <si>
    <r>
      <t xml:space="preserve"> Реализация дополнительных образовательных программ</t>
    </r>
    <r>
      <rPr>
        <b/>
        <sz val="12"/>
        <color indexed="8"/>
        <rFont val="Times New Roman"/>
        <family val="1"/>
        <charset val="204"/>
      </rPr>
      <t xml:space="preserve"> спортивной подготовки</t>
    </r>
    <r>
      <rPr>
        <sz val="12"/>
        <color indexed="8"/>
        <rFont val="Times New Roman"/>
        <family val="1"/>
        <charset val="204"/>
      </rPr>
      <t xml:space="preserve"> по олимпийским видам спорта </t>
    </r>
  </si>
  <si>
    <r>
      <t>Реализация дополнительных образовательных программ</t>
    </r>
    <r>
      <rPr>
        <b/>
        <sz val="12"/>
        <color indexed="8"/>
        <rFont val="Times New Roman"/>
        <family val="1"/>
        <charset val="204"/>
      </rPr>
      <t xml:space="preserve"> спортивной подготовки</t>
    </r>
    <r>
      <rPr>
        <sz val="12"/>
        <color indexed="8"/>
        <rFont val="Times New Roman"/>
        <family val="1"/>
        <charset val="204"/>
      </rPr>
      <t xml:space="preserve"> по неолимпийским видам спорта </t>
    </r>
  </si>
  <si>
    <r>
      <t xml:space="preserve"> Обеспечение участия лиц, проходящих </t>
    </r>
    <r>
      <rPr>
        <b/>
        <sz val="12"/>
        <rFont val="Times New Roman"/>
        <family val="1"/>
        <charset val="204"/>
      </rPr>
      <t>спортивную подготовку, в</t>
    </r>
    <r>
      <rPr>
        <sz val="12"/>
        <rFont val="Times New Roman"/>
        <family val="1"/>
        <charset val="204"/>
      </rPr>
      <t xml:space="preserve"> спортивных соревнованиях</t>
    </r>
  </si>
  <si>
    <t xml:space="preserve"> Методическое обеспечение образовательной деятельности</t>
  </si>
  <si>
    <t>Муниципальное бюджетное учреждение "Городской сервисно-торговый комплекс"</t>
  </si>
  <si>
    <t xml:space="preserve">Муниципальная  программа «Развитие физической культуры и спорта в городе Благовещенске»
</t>
  </si>
  <si>
    <t>Муниципальная  программа "Развитие потенциала молодежи города Благовещенска"</t>
  </si>
  <si>
    <t>Муниципальная программа  "Развитие и сохранение культуры в городе Благовещенске"</t>
  </si>
  <si>
    <t>Муниципальная программа "Развитие транспортной системы города Благовещенска"</t>
  </si>
  <si>
    <t>Муниципальная программа "Формирование современной городской среды на территории города Благовещенска"</t>
  </si>
  <si>
    <t xml:space="preserve">Обеспечение доступа к объектам спорта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</si>
</sst>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₽_-;\-* #,##0.00\ _₽_-;_-* &quot;-&quot;??\ _₽_-;_-@_-"/>
    <numFmt numFmtId="165" formatCode="#,##0.0"/>
    <numFmt numFmtId="166" formatCode="_-* #,##0_р_._-;\-* #,##0_р_._-;_-* &quot;-&quot;_р_._-;_-@_-"/>
    <numFmt numFmtId="167" formatCode="_-* #,##0.0\ _₽_-;\-* #,##0.0\ _₽_-;_-* &quot;-&quot;?\ _₽_-;_-@_-"/>
    <numFmt numFmtId="168" formatCode="_-* #,##0.0\ _₽_-;\-* #,##0.0\ _₽_-;_-* &quot;-&quot;??\ _₽_-;_-@_-"/>
    <numFmt numFmtId="169" formatCode="#,##0.000"/>
  </numFmts>
  <fonts count="4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rgb="FF1F4A7E"/>
      <name val="Calibri"/>
      <family val="2"/>
      <charset val="204"/>
    </font>
    <font>
      <b/>
      <sz val="13"/>
      <color rgb="FF1F4A7E"/>
      <name val="Calibri"/>
      <family val="2"/>
      <charset val="204"/>
    </font>
    <font>
      <b/>
      <sz val="11"/>
      <color rgb="FF1F4A7E"/>
      <name val="Calibri"/>
      <family val="2"/>
      <charset val="204"/>
    </font>
    <font>
      <b/>
      <sz val="18"/>
      <color rgb="FF1F4A7E"/>
      <name val="Cambria"/>
      <family val="2"/>
      <charset val="204"/>
    </font>
    <font>
      <sz val="11"/>
      <color rgb="FF9C6500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rgb="FF006100"/>
      <name val="Calibri"/>
      <family val="2"/>
      <charset val="204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3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Arial Cyr"/>
      <charset val="204"/>
    </font>
    <font>
      <b/>
      <sz val="13"/>
      <name val="Arial Cyr"/>
      <charset val="204"/>
    </font>
    <font>
      <sz val="8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13"/>
      <name val="Calibri"/>
      <family val="2"/>
      <charset val="204"/>
      <scheme val="minor"/>
    </font>
    <font>
      <sz val="12"/>
      <name val="Times New Roman"/>
      <family val="2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D0D0D"/>
      <name val="Times New Roman"/>
      <family val="1"/>
      <charset val="204"/>
    </font>
    <font>
      <sz val="9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rgb="FFDCE5F1"/>
      </patternFill>
    </fill>
    <fill>
      <patternFill patternType="solid">
        <fgColor rgb="FFF2DCDB"/>
      </patternFill>
    </fill>
    <fill>
      <patternFill patternType="solid">
        <fgColor rgb="FFEAF1DD"/>
      </patternFill>
    </fill>
    <fill>
      <patternFill patternType="solid">
        <fgColor rgb="FFE5DFEC"/>
      </patternFill>
    </fill>
    <fill>
      <patternFill patternType="solid">
        <fgColor rgb="FFDBEEF3"/>
      </patternFill>
    </fill>
    <fill>
      <patternFill patternType="solid">
        <fgColor rgb="FFFDE9D9"/>
      </patternFill>
    </fill>
    <fill>
      <patternFill patternType="solid">
        <fgColor rgb="FFB9CCE4"/>
      </patternFill>
    </fill>
    <fill>
      <patternFill patternType="solid">
        <fgColor rgb="FFE6B9B8"/>
      </patternFill>
    </fill>
    <fill>
      <patternFill patternType="solid">
        <fgColor rgb="FFD6E3BC"/>
      </patternFill>
    </fill>
    <fill>
      <patternFill patternType="solid">
        <fgColor rgb="FFCBC0D9"/>
      </patternFill>
    </fill>
    <fill>
      <patternFill patternType="solid">
        <fgColor rgb="FFB7DDE8"/>
      </patternFill>
    </fill>
    <fill>
      <patternFill patternType="solid">
        <fgColor rgb="FFFBD4B4"/>
      </patternFill>
    </fill>
    <fill>
      <patternFill patternType="solid">
        <fgColor rgb="FF96B3D7"/>
      </patternFill>
    </fill>
    <fill>
      <patternFill patternType="solid">
        <fgColor rgb="FFD99694"/>
      </patternFill>
    </fill>
    <fill>
      <patternFill patternType="solid">
        <fgColor rgb="FFC2D69B"/>
      </patternFill>
    </fill>
    <fill>
      <patternFill patternType="solid">
        <fgColor rgb="FFB2A1C6"/>
      </patternFill>
    </fill>
    <fill>
      <patternFill patternType="solid">
        <fgColor rgb="FF94CDDD"/>
      </patternFill>
    </fill>
    <fill>
      <patternFill patternType="solid">
        <fgColor rgb="FFFABF8F"/>
      </patternFill>
    </fill>
    <fill>
      <patternFill patternType="solid">
        <fgColor rgb="FF5181BD"/>
      </patternFill>
    </fill>
    <fill>
      <patternFill patternType="solid">
        <fgColor rgb="FFC0514D"/>
      </patternFill>
    </fill>
    <fill>
      <patternFill patternType="solid">
        <fgColor rgb="FF9ABA58"/>
      </patternFill>
    </fill>
    <fill>
      <patternFill patternType="solid">
        <fgColor rgb="FF7E62A1"/>
      </patternFill>
    </fill>
    <fill>
      <patternFill patternType="solid">
        <fgColor rgb="FF4CACC6"/>
      </patternFill>
    </fill>
    <fill>
      <patternFill patternType="solid">
        <fgColor rgb="FFF7954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5181BD"/>
      </bottom>
      <diagonal/>
    </border>
    <border>
      <left/>
      <right/>
      <top/>
      <bottom style="thick">
        <color rgb="FFA8C0DE"/>
      </bottom>
      <diagonal/>
    </border>
    <border>
      <left/>
      <right/>
      <top/>
      <bottom style="medium">
        <color rgb="FF96B3D7"/>
      </bottom>
      <diagonal/>
    </border>
    <border>
      <left/>
      <right/>
      <top style="thin">
        <color rgb="FF5181BD"/>
      </top>
      <bottom style="double">
        <color rgb="FF5181BD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7">
    <xf numFmtId="0" fontId="0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5" fillId="33" borderId="0" applyNumberFormat="0" applyBorder="0" applyAlignment="0" applyProtection="0"/>
    <xf numFmtId="0" fontId="10" fillId="6" borderId="3" applyNumberFormat="0" applyAlignment="0" applyProtection="0"/>
    <xf numFmtId="0" fontId="11" fillId="7" borderId="4" applyNumberFormat="0" applyAlignment="0" applyProtection="0"/>
    <xf numFmtId="0" fontId="12" fillId="7" borderId="3" applyNumberFormat="0" applyAlignment="0" applyProtection="0"/>
    <xf numFmtId="0" fontId="13" fillId="0" borderId="8" applyNumberFormat="0" applyFill="0" applyAlignment="0" applyProtection="0"/>
    <xf numFmtId="0" fontId="14" fillId="0" borderId="9" applyNumberFormat="0" applyFill="0" applyAlignment="0" applyProtection="0"/>
    <xf numFmtId="0" fontId="15" fillId="0" borderId="10" applyNumberFormat="0" applyFill="0" applyAlignment="0" applyProtection="0"/>
    <xf numFmtId="0" fontId="15" fillId="0" borderId="0" applyNumberFormat="0" applyFill="0" applyBorder="0" applyAlignment="0" applyProtection="0"/>
    <xf numFmtId="0" fontId="6" fillId="0" borderId="11" applyNumberFormat="0" applyFill="0" applyAlignment="0" applyProtection="0"/>
    <xf numFmtId="0" fontId="7" fillId="8" borderId="6" applyNumberFormat="0" applyAlignment="0" applyProtection="0"/>
    <xf numFmtId="0" fontId="16" fillId="0" borderId="0" applyNumberFormat="0" applyFill="0" applyBorder="0" applyAlignment="0" applyProtection="0"/>
    <xf numFmtId="0" fontId="17" fillId="5" borderId="0" applyNumberFormat="0" applyBorder="0" applyAlignment="0" applyProtection="0"/>
    <xf numFmtId="0" fontId="4" fillId="0" borderId="0"/>
    <xf numFmtId="0" fontId="18" fillId="4" borderId="0" applyNumberFormat="0" applyBorder="0" applyAlignment="0" applyProtection="0"/>
    <xf numFmtId="0" fontId="8" fillId="0" borderId="0" applyNumberFormat="0" applyFill="0" applyBorder="0" applyAlignment="0" applyProtection="0"/>
    <xf numFmtId="0" fontId="3" fillId="9" borderId="7" applyNumberFormat="0" applyFont="0" applyAlignment="0" applyProtection="0"/>
    <xf numFmtId="0" fontId="19" fillId="0" borderId="5" applyNumberFormat="0" applyFill="0" applyAlignment="0" applyProtection="0"/>
    <xf numFmtId="0" fontId="9" fillId="0" borderId="0" applyNumberForma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20" fillId="3" borderId="0" applyNumberFormat="0" applyBorder="0" applyAlignment="0" applyProtection="0"/>
    <xf numFmtId="0" fontId="21" fillId="0" borderId="0"/>
  </cellStyleXfs>
  <cellXfs count="107">
    <xf numFmtId="0" fontId="0" fillId="0" borderId="0" xfId="0"/>
    <xf numFmtId="0" fontId="22" fillId="0" borderId="0" xfId="46" applyFont="1"/>
    <xf numFmtId="0" fontId="22" fillId="2" borderId="0" xfId="46" applyFont="1" applyFill="1"/>
    <xf numFmtId="3" fontId="25" fillId="2" borderId="13" xfId="46" applyNumberFormat="1" applyFont="1" applyFill="1" applyBorder="1" applyAlignment="1">
      <alignment horizontal="center" vertical="center" wrapText="1"/>
    </xf>
    <xf numFmtId="3" fontId="25" fillId="2" borderId="1" xfId="46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165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5" fontId="0" fillId="0" borderId="0" xfId="0" applyNumberFormat="1"/>
    <xf numFmtId="0" fontId="27" fillId="2" borderId="12" xfId="46" applyFont="1" applyFill="1" applyBorder="1" applyAlignment="1">
      <alignment horizontal="center" vertical="center" wrapText="1"/>
    </xf>
    <xf numFmtId="0" fontId="29" fillId="2" borderId="14" xfId="46" applyFont="1" applyFill="1" applyBorder="1" applyAlignment="1">
      <alignment horizontal="center" vertical="center" wrapText="1"/>
    </xf>
    <xf numFmtId="165" fontId="26" fillId="0" borderId="0" xfId="0" applyNumberFormat="1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167" fontId="1" fillId="0" borderId="1" xfId="0" applyNumberFormat="1" applyFont="1" applyBorder="1" applyAlignment="1">
      <alignment horizontal="center" vertical="center"/>
    </xf>
    <xf numFmtId="164" fontId="32" fillId="0" borderId="1" xfId="0" applyNumberFormat="1" applyFont="1" applyBorder="1" applyAlignment="1">
      <alignment horizontal="center" vertical="center"/>
    </xf>
    <xf numFmtId="168" fontId="32" fillId="0" borderId="1" xfId="0" applyNumberFormat="1" applyFont="1" applyBorder="1" applyAlignment="1">
      <alignment horizontal="center" vertical="center"/>
    </xf>
    <xf numFmtId="3" fontId="33" fillId="0" borderId="1" xfId="0" applyNumberFormat="1" applyFont="1" applyBorder="1" applyAlignment="1">
      <alignment horizontal="center"/>
    </xf>
    <xf numFmtId="0" fontId="33" fillId="2" borderId="1" xfId="0" applyFont="1" applyFill="1" applyBorder="1" applyAlignment="1">
      <alignment horizontal="center"/>
    </xf>
    <xf numFmtId="3" fontId="33" fillId="2" borderId="1" xfId="0" applyNumberFormat="1" applyFont="1" applyFill="1" applyBorder="1" applyAlignment="1">
      <alignment horizontal="center"/>
    </xf>
    <xf numFmtId="0" fontId="35" fillId="0" borderId="1" xfId="0" applyFont="1" applyBorder="1" applyAlignment="1">
      <alignment horizontal="center" vertical="top" wrapText="1"/>
    </xf>
    <xf numFmtId="3" fontId="35" fillId="0" borderId="1" xfId="0" applyNumberFormat="1" applyFont="1" applyBorder="1" applyAlignment="1">
      <alignment horizontal="center" vertical="top"/>
    </xf>
    <xf numFmtId="0" fontId="35" fillId="0" borderId="1" xfId="0" applyFont="1" applyBorder="1" applyAlignment="1">
      <alignment horizontal="left" vertical="top" wrapText="1"/>
    </xf>
    <xf numFmtId="165" fontId="2" fillId="2" borderId="1" xfId="0" applyNumberFormat="1" applyFont="1" applyFill="1" applyBorder="1" applyAlignment="1">
      <alignment horizontal="center" vertical="top"/>
    </xf>
    <xf numFmtId="3" fontId="2" fillId="2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vertical="top" wrapText="1"/>
    </xf>
    <xf numFmtId="165" fontId="35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165" fontId="2" fillId="0" borderId="1" xfId="0" applyNumberFormat="1" applyFont="1" applyBorder="1" applyAlignment="1">
      <alignment horizontal="center" vertical="top"/>
    </xf>
    <xf numFmtId="3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35" fillId="0" borderId="13" xfId="0" applyFont="1" applyBorder="1" applyAlignment="1">
      <alignment horizontal="center" vertical="top" wrapText="1"/>
    </xf>
    <xf numFmtId="0" fontId="41" fillId="0" borderId="0" xfId="0" applyFont="1"/>
    <xf numFmtId="0" fontId="4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1" fillId="0" borderId="2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0" fillId="0" borderId="0" xfId="0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4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165" fontId="32" fillId="0" borderId="1" xfId="0" applyNumberFormat="1" applyFont="1" applyBorder="1" applyAlignment="1">
      <alignment horizontal="center" vertical="center"/>
    </xf>
    <xf numFmtId="0" fontId="39" fillId="0" borderId="0" xfId="0" applyFont="1" applyAlignment="1">
      <alignment horizontal="center"/>
    </xf>
    <xf numFmtId="16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165" fontId="23" fillId="0" borderId="2" xfId="0" applyNumberFormat="1" applyFont="1" applyBorder="1" applyAlignment="1">
      <alignment horizontal="center" vertical="center" wrapText="1"/>
    </xf>
    <xf numFmtId="3" fontId="23" fillId="0" borderId="18" xfId="46" applyNumberFormat="1" applyFont="1" applyBorder="1" applyAlignment="1">
      <alignment horizontal="center" vertical="center" wrapText="1"/>
    </xf>
    <xf numFmtId="165" fontId="26" fillId="0" borderId="0" xfId="0" applyNumberFormat="1" applyFont="1" applyAlignment="1">
      <alignment vertical="center" wrapText="1"/>
    </xf>
    <xf numFmtId="0" fontId="23" fillId="0" borderId="1" xfId="46" applyFont="1" applyBorder="1" applyAlignment="1">
      <alignment horizontal="center" vertical="top"/>
    </xf>
    <xf numFmtId="3" fontId="1" fillId="0" borderId="1" xfId="0" applyNumberFormat="1" applyFont="1" applyBorder="1" applyAlignment="1">
      <alignment horizontal="center" vertical="center"/>
    </xf>
    <xf numFmtId="3" fontId="2" fillId="2" borderId="13" xfId="46" applyNumberFormat="1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65" fontId="38" fillId="2" borderId="1" xfId="0" applyNumberFormat="1" applyFont="1" applyFill="1" applyBorder="1" applyAlignment="1">
      <alignment horizontal="center" vertical="top"/>
    </xf>
    <xf numFmtId="3" fontId="43" fillId="0" borderId="1" xfId="0" applyNumberFormat="1" applyFont="1" applyBorder="1" applyAlignment="1">
      <alignment horizontal="center"/>
    </xf>
    <xf numFmtId="0" fontId="43" fillId="2" borderId="1" xfId="0" applyFont="1" applyFill="1" applyBorder="1" applyAlignment="1">
      <alignment horizontal="center"/>
    </xf>
    <xf numFmtId="3" fontId="43" fillId="2" borderId="1" xfId="0" applyNumberFormat="1" applyFont="1" applyFill="1" applyBorder="1" applyAlignment="1">
      <alignment horizontal="center"/>
    </xf>
    <xf numFmtId="0" fontId="46" fillId="0" borderId="1" xfId="46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47" fillId="0" borderId="12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top"/>
    </xf>
    <xf numFmtId="0" fontId="32" fillId="0" borderId="12" xfId="0" applyFont="1" applyBorder="1" applyAlignment="1">
      <alignment horizontal="right"/>
    </xf>
    <xf numFmtId="0" fontId="32" fillId="0" borderId="15" xfId="0" applyFont="1" applyBorder="1" applyAlignment="1">
      <alignment horizontal="right"/>
    </xf>
    <xf numFmtId="0" fontId="32" fillId="0" borderId="14" xfId="0" applyFont="1" applyBorder="1" applyAlignment="1">
      <alignment horizontal="right"/>
    </xf>
    <xf numFmtId="0" fontId="39" fillId="0" borderId="0" xfId="0" applyFont="1" applyAlignment="1">
      <alignment horizontal="center"/>
    </xf>
    <xf numFmtId="0" fontId="39" fillId="0" borderId="0" xfId="0" applyFont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textRotation="90"/>
    </xf>
    <xf numFmtId="0" fontId="42" fillId="0" borderId="1" xfId="0" applyFont="1" applyBorder="1" applyAlignment="1">
      <alignment horizontal="center"/>
    </xf>
    <xf numFmtId="0" fontId="42" fillId="0" borderId="15" xfId="0" applyFont="1" applyBorder="1" applyAlignment="1">
      <alignment horizontal="center"/>
    </xf>
    <xf numFmtId="0" fontId="32" fillId="0" borderId="0" xfId="0" applyFont="1" applyAlignment="1">
      <alignment horizontal="center"/>
    </xf>
    <xf numFmtId="0" fontId="41" fillId="0" borderId="19" xfId="0" applyFont="1" applyBorder="1" applyAlignment="1">
      <alignment horizontal="center"/>
    </xf>
    <xf numFmtId="0" fontId="41" fillId="0" borderId="20" xfId="0" applyFont="1" applyBorder="1" applyAlignment="1">
      <alignment horizontal="center"/>
    </xf>
    <xf numFmtId="0" fontId="41" fillId="0" borderId="21" xfId="0" applyFont="1" applyBorder="1" applyAlignment="1">
      <alignment horizontal="center"/>
    </xf>
    <xf numFmtId="0" fontId="44" fillId="0" borderId="0" xfId="0" applyFont="1" applyAlignment="1">
      <alignment horizontal="center"/>
    </xf>
    <xf numFmtId="165" fontId="26" fillId="0" borderId="0" xfId="0" applyNumberFormat="1" applyFont="1" applyAlignment="1">
      <alignment horizontal="center" vertical="center" wrapText="1"/>
    </xf>
    <xf numFmtId="0" fontId="27" fillId="2" borderId="12" xfId="46" applyFont="1" applyFill="1" applyBorder="1" applyAlignment="1">
      <alignment horizontal="center" vertical="center" wrapText="1"/>
    </xf>
    <xf numFmtId="0" fontId="29" fillId="2" borderId="14" xfId="46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 vertical="center" wrapText="1"/>
    </xf>
    <xf numFmtId="0" fontId="27" fillId="2" borderId="14" xfId="46" applyFont="1" applyFill="1" applyBorder="1" applyAlignment="1">
      <alignment horizontal="center" vertical="center" wrapText="1"/>
    </xf>
    <xf numFmtId="165" fontId="38" fillId="0" borderId="0" xfId="0" applyNumberFormat="1" applyFont="1" applyAlignment="1">
      <alignment horizontal="center" vertical="center" wrapText="1"/>
    </xf>
    <xf numFmtId="165" fontId="27" fillId="0" borderId="12" xfId="0" applyNumberFormat="1" applyFont="1" applyBorder="1" applyAlignment="1">
      <alignment horizontal="center" vertical="center"/>
    </xf>
    <xf numFmtId="165" fontId="27" fillId="0" borderId="15" xfId="0" applyNumberFormat="1" applyFont="1" applyBorder="1" applyAlignment="1">
      <alignment horizontal="center" vertical="center"/>
    </xf>
    <xf numFmtId="0" fontId="34" fillId="0" borderId="15" xfId="0" applyFont="1" applyBorder="1" applyAlignment="1">
      <alignment horizontal="center" vertical="center"/>
    </xf>
    <xf numFmtId="0" fontId="34" fillId="0" borderId="14" xfId="0" applyFont="1" applyBorder="1" applyAlignment="1">
      <alignment horizontal="center" vertical="center"/>
    </xf>
    <xf numFmtId="165" fontId="25" fillId="0" borderId="1" xfId="46" applyNumberFormat="1" applyFont="1" applyBorder="1" applyAlignment="1">
      <alignment horizontal="center" vertical="center" wrapText="1"/>
    </xf>
    <xf numFmtId="0" fontId="24" fillId="0" borderId="1" xfId="46" applyFont="1" applyBorder="1"/>
    <xf numFmtId="165" fontId="25" fillId="0" borderId="2" xfId="46" applyNumberFormat="1" applyFont="1" applyBorder="1" applyAlignment="1">
      <alignment horizontal="center" vertical="center" wrapText="1"/>
    </xf>
    <xf numFmtId="0" fontId="28" fillId="0" borderId="13" xfId="46" applyFont="1" applyBorder="1"/>
    <xf numFmtId="0" fontId="32" fillId="0" borderId="1" xfId="0" applyFont="1" applyBorder="1" applyAlignment="1">
      <alignment horizontal="right" vertical="center"/>
    </xf>
    <xf numFmtId="165" fontId="2" fillId="0" borderId="13" xfId="0" applyNumberFormat="1" applyFont="1" applyBorder="1" applyAlignment="1">
      <alignment horizontal="center" vertical="center" wrapText="1"/>
    </xf>
    <xf numFmtId="0" fontId="39" fillId="0" borderId="17" xfId="0" applyFont="1" applyBorder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32" fillId="0" borderId="16" xfId="0" applyFont="1" applyBorder="1" applyAlignment="1">
      <alignment horizontal="center" vertical="center"/>
    </xf>
    <xf numFmtId="0" fontId="47" fillId="0" borderId="12" xfId="0" applyFont="1" applyBorder="1" applyAlignment="1">
      <alignment horizontal="center" vertical="center"/>
    </xf>
    <xf numFmtId="0" fontId="47" fillId="0" borderId="15" xfId="0" applyFont="1" applyBorder="1" applyAlignment="1">
      <alignment horizontal="center" vertical="center"/>
    </xf>
    <xf numFmtId="0" fontId="47" fillId="0" borderId="14" xfId="0" applyFont="1" applyBorder="1" applyAlignment="1">
      <alignment horizontal="center" vertical="center"/>
    </xf>
  </cellXfs>
  <cellStyles count="47">
    <cellStyle name="20% — акцент1" xfId="2" xr:uid="{00000000-0005-0000-0000-000000000000}"/>
    <cellStyle name="20% — акцент2" xfId="3" xr:uid="{00000000-0005-0000-0000-000001000000}"/>
    <cellStyle name="20% — акцент3" xfId="4" xr:uid="{00000000-0005-0000-0000-000002000000}"/>
    <cellStyle name="20% — акцент4" xfId="5" xr:uid="{00000000-0005-0000-0000-000003000000}"/>
    <cellStyle name="20% — акцент5" xfId="6" xr:uid="{00000000-0005-0000-0000-000004000000}"/>
    <cellStyle name="20% — акцент6" xfId="7" xr:uid="{00000000-0005-0000-0000-000005000000}"/>
    <cellStyle name="40% — акцент1" xfId="8" xr:uid="{00000000-0005-0000-0000-000006000000}"/>
    <cellStyle name="40% — акцент2" xfId="9" xr:uid="{00000000-0005-0000-0000-000007000000}"/>
    <cellStyle name="40% — акцент3" xfId="10" xr:uid="{00000000-0005-0000-0000-000008000000}"/>
    <cellStyle name="40% — акцент4" xfId="11" xr:uid="{00000000-0005-0000-0000-000009000000}"/>
    <cellStyle name="40% — акцент5" xfId="12" xr:uid="{00000000-0005-0000-0000-00000A000000}"/>
    <cellStyle name="40% — акцент6" xfId="13" xr:uid="{00000000-0005-0000-0000-00000B000000}"/>
    <cellStyle name="60% — акцент1" xfId="14" xr:uid="{00000000-0005-0000-0000-00000C000000}"/>
    <cellStyle name="60% — акцент2" xfId="15" xr:uid="{00000000-0005-0000-0000-00000D000000}"/>
    <cellStyle name="60% — акцент3" xfId="16" xr:uid="{00000000-0005-0000-0000-00000E000000}"/>
    <cellStyle name="60% — акцент4" xfId="17" xr:uid="{00000000-0005-0000-0000-00000F000000}"/>
    <cellStyle name="60% — акцент5" xfId="18" xr:uid="{00000000-0005-0000-0000-000010000000}"/>
    <cellStyle name="60% — акцент6" xfId="19" xr:uid="{00000000-0005-0000-0000-000011000000}"/>
    <cellStyle name="Акцент1 2" xfId="20" xr:uid="{00000000-0005-0000-0000-000012000000}"/>
    <cellStyle name="Акцент2 2" xfId="21" xr:uid="{00000000-0005-0000-0000-000013000000}"/>
    <cellStyle name="Акцент3 2" xfId="22" xr:uid="{00000000-0005-0000-0000-000014000000}"/>
    <cellStyle name="Акцент4 2" xfId="23" xr:uid="{00000000-0005-0000-0000-000015000000}"/>
    <cellStyle name="Акцент5 2" xfId="24" xr:uid="{00000000-0005-0000-0000-000016000000}"/>
    <cellStyle name="Акцент6 2" xfId="25" xr:uid="{00000000-0005-0000-0000-000017000000}"/>
    <cellStyle name="Ввод  2" xfId="26" xr:uid="{00000000-0005-0000-0000-000018000000}"/>
    <cellStyle name="Вывод 2" xfId="27" xr:uid="{00000000-0005-0000-0000-000019000000}"/>
    <cellStyle name="Вычисление 2" xfId="28" xr:uid="{00000000-0005-0000-0000-00001A000000}"/>
    <cellStyle name="Заголовок 1 2" xfId="29" xr:uid="{00000000-0005-0000-0000-00001B000000}"/>
    <cellStyle name="Заголовок 2 2" xfId="30" xr:uid="{00000000-0005-0000-0000-00001C000000}"/>
    <cellStyle name="Заголовок 3 2" xfId="31" xr:uid="{00000000-0005-0000-0000-00001D000000}"/>
    <cellStyle name="Заголовок 4 2" xfId="32" xr:uid="{00000000-0005-0000-0000-00001E000000}"/>
    <cellStyle name="Итог 2" xfId="33" xr:uid="{00000000-0005-0000-0000-00001F000000}"/>
    <cellStyle name="Контрольная ячейка 2" xfId="34" xr:uid="{00000000-0005-0000-0000-000020000000}"/>
    <cellStyle name="Название 2" xfId="35" xr:uid="{00000000-0005-0000-0000-000021000000}"/>
    <cellStyle name="Нейтральный 2" xfId="36" xr:uid="{00000000-0005-0000-0000-000022000000}"/>
    <cellStyle name="Обычный" xfId="0" builtinId="0"/>
    <cellStyle name="Обычный 2" xfId="37" xr:uid="{00000000-0005-0000-0000-000024000000}"/>
    <cellStyle name="Обычный 3" xfId="1" xr:uid="{00000000-0005-0000-0000-000025000000}"/>
    <cellStyle name="Обычный 4" xfId="46" xr:uid="{336E4961-153F-4206-9C68-ECFDE7476F21}"/>
    <cellStyle name="Плохой 2" xfId="38" xr:uid="{00000000-0005-0000-0000-000026000000}"/>
    <cellStyle name="Пояснение 2" xfId="39" xr:uid="{00000000-0005-0000-0000-000027000000}"/>
    <cellStyle name="Примечание 2" xfId="40" xr:uid="{00000000-0005-0000-0000-000028000000}"/>
    <cellStyle name="Связанная ячейка 2" xfId="41" xr:uid="{00000000-0005-0000-0000-000029000000}"/>
    <cellStyle name="Текст предупреждения 2" xfId="42" xr:uid="{00000000-0005-0000-0000-00002A000000}"/>
    <cellStyle name="Финансовый [0] 2" xfId="44" xr:uid="{00000000-0005-0000-0000-00002C000000}"/>
    <cellStyle name="Финансовый 2" xfId="43" xr:uid="{00000000-0005-0000-0000-00002D000000}"/>
    <cellStyle name="Хороший 2" xfId="45" xr:uid="{00000000-0005-0000-0000-00002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8"/>
  <sheetViews>
    <sheetView tabSelected="1" zoomScale="90" zoomScaleNormal="90" workbookViewId="0">
      <pane ySplit="5" topLeftCell="A33" activePane="bottomLeft" state="frozen"/>
      <selection pane="bottomLeft" activeCell="D39" sqref="D39"/>
    </sheetView>
  </sheetViews>
  <sheetFormatPr defaultRowHeight="15" x14ac:dyDescent="0.25"/>
  <cols>
    <col min="1" max="1" width="5.5703125" customWidth="1"/>
    <col min="2" max="2" width="48.28515625" customWidth="1"/>
    <col min="3" max="3" width="12.140625" style="43" customWidth="1"/>
    <col min="4" max="4" width="14.7109375" style="7" customWidth="1"/>
    <col min="5" max="5" width="12.7109375" customWidth="1"/>
    <col min="6" max="6" width="15.140625" customWidth="1"/>
    <col min="7" max="7" width="12.7109375" customWidth="1"/>
    <col min="8" max="8" width="16.140625" customWidth="1"/>
    <col min="9" max="9" width="14.7109375" customWidth="1"/>
    <col min="10" max="10" width="16" customWidth="1"/>
    <col min="12" max="12" width="15.5703125" bestFit="1" customWidth="1"/>
    <col min="13" max="13" width="11.28515625" customWidth="1"/>
    <col min="14" max="14" width="12.85546875" customWidth="1"/>
    <col min="15" max="15" width="11" customWidth="1"/>
    <col min="16" max="16" width="12.5703125" customWidth="1"/>
  </cols>
  <sheetData>
    <row r="1" spans="1:10" ht="56.25" customHeight="1" x14ac:dyDescent="0.25">
      <c r="A1" s="84" t="s">
        <v>13</v>
      </c>
      <c r="B1" s="84"/>
      <c r="C1" s="84"/>
      <c r="D1" s="84"/>
      <c r="E1" s="84"/>
      <c r="F1" s="84"/>
      <c r="G1" s="84"/>
      <c r="H1" s="84"/>
      <c r="I1" s="84"/>
      <c r="J1" s="84"/>
    </row>
    <row r="4" spans="1:10" ht="30.75" customHeight="1" x14ac:dyDescent="0.25">
      <c r="A4" s="87" t="s">
        <v>102</v>
      </c>
      <c r="B4" s="87" t="s">
        <v>1</v>
      </c>
      <c r="C4" s="87" t="s">
        <v>2</v>
      </c>
      <c r="D4" s="87" t="s">
        <v>3</v>
      </c>
      <c r="E4" s="85" t="s">
        <v>9</v>
      </c>
      <c r="F4" s="89"/>
      <c r="G4" s="85" t="s">
        <v>8</v>
      </c>
      <c r="H4" s="86"/>
      <c r="I4" s="85" t="s">
        <v>14</v>
      </c>
      <c r="J4" s="86"/>
    </row>
    <row r="5" spans="1:10" ht="53.25" customHeight="1" x14ac:dyDescent="0.25">
      <c r="A5" s="88"/>
      <c r="B5" s="88"/>
      <c r="C5" s="88"/>
      <c r="D5" s="88"/>
      <c r="E5" s="55" t="s">
        <v>4</v>
      </c>
      <c r="F5" s="56" t="s">
        <v>7</v>
      </c>
      <c r="G5" s="55" t="s">
        <v>4</v>
      </c>
      <c r="H5" s="56" t="s">
        <v>7</v>
      </c>
      <c r="I5" s="55" t="s">
        <v>4</v>
      </c>
      <c r="J5" s="56" t="s">
        <v>7</v>
      </c>
    </row>
    <row r="6" spans="1:10" s="1" customFormat="1" x14ac:dyDescent="0.25">
      <c r="A6" s="63">
        <v>1</v>
      </c>
      <c r="B6" s="63">
        <v>2</v>
      </c>
      <c r="C6" s="63">
        <v>3</v>
      </c>
      <c r="D6" s="63">
        <v>4</v>
      </c>
      <c r="E6" s="64">
        <v>5</v>
      </c>
      <c r="F6" s="63">
        <v>6</v>
      </c>
      <c r="G6" s="64">
        <v>7</v>
      </c>
      <c r="H6" s="63">
        <v>8</v>
      </c>
      <c r="I6" s="65">
        <v>9</v>
      </c>
      <c r="J6" s="66">
        <v>10</v>
      </c>
    </row>
    <row r="7" spans="1:10" s="1" customFormat="1" ht="33" customHeight="1" x14ac:dyDescent="0.25">
      <c r="A7" s="74" t="s">
        <v>115</v>
      </c>
      <c r="B7" s="75"/>
      <c r="C7" s="75"/>
      <c r="D7" s="75"/>
      <c r="E7" s="75"/>
      <c r="F7" s="75"/>
      <c r="G7" s="75"/>
      <c r="H7" s="75"/>
      <c r="I7" s="75"/>
      <c r="J7" s="75"/>
    </row>
    <row r="8" spans="1:10" ht="15.75" x14ac:dyDescent="0.25">
      <c r="A8" s="79" t="s">
        <v>65</v>
      </c>
      <c r="B8" s="83"/>
      <c r="C8" s="83"/>
      <c r="D8" s="83"/>
      <c r="E8" s="83"/>
      <c r="F8" s="83"/>
      <c r="G8" s="83"/>
      <c r="H8" s="83"/>
      <c r="I8" s="83"/>
      <c r="J8" s="83"/>
    </row>
    <row r="9" spans="1:10" x14ac:dyDescent="0.25">
      <c r="A9" s="36"/>
      <c r="B9" s="77" t="s">
        <v>66</v>
      </c>
      <c r="C9" s="77"/>
      <c r="D9" s="77"/>
      <c r="E9" s="77"/>
      <c r="F9" s="77"/>
      <c r="G9" s="77"/>
      <c r="H9" s="77"/>
      <c r="I9" s="77"/>
      <c r="J9" s="77"/>
    </row>
    <row r="10" spans="1:10" ht="63" x14ac:dyDescent="0.25">
      <c r="A10" s="45">
        <v>1</v>
      </c>
      <c r="B10" s="37" t="s">
        <v>67</v>
      </c>
      <c r="C10" s="41" t="s">
        <v>68</v>
      </c>
      <c r="D10" s="12" t="s">
        <v>69</v>
      </c>
      <c r="E10" s="12">
        <v>13</v>
      </c>
      <c r="F10" s="49">
        <v>1293.7668000000001</v>
      </c>
      <c r="G10" s="12">
        <v>13</v>
      </c>
      <c r="H10" s="49">
        <v>1313.0768600000001</v>
      </c>
      <c r="I10" s="12">
        <v>13</v>
      </c>
      <c r="J10" s="49">
        <v>1353.7542100000001</v>
      </c>
    </row>
    <row r="11" spans="1:10" ht="63" x14ac:dyDescent="0.25">
      <c r="A11" s="45">
        <v>2</v>
      </c>
      <c r="B11" s="37" t="s">
        <v>70</v>
      </c>
      <c r="C11" s="41" t="s">
        <v>68</v>
      </c>
      <c r="D11" s="12" t="s">
        <v>69</v>
      </c>
      <c r="E11" s="12">
        <v>18</v>
      </c>
      <c r="F11" s="49">
        <v>2849.0202000000004</v>
      </c>
      <c r="G11" s="12">
        <v>18</v>
      </c>
      <c r="H11" s="49">
        <v>2860.4303300000001</v>
      </c>
      <c r="I11" s="12">
        <v>18</v>
      </c>
      <c r="J11" s="49">
        <v>2951.4204300000001</v>
      </c>
    </row>
    <row r="12" spans="1:10" ht="78.75" x14ac:dyDescent="0.25">
      <c r="A12" s="45">
        <v>3</v>
      </c>
      <c r="B12" s="37" t="s">
        <v>71</v>
      </c>
      <c r="C12" s="41" t="s">
        <v>68</v>
      </c>
      <c r="D12" s="12" t="s">
        <v>69</v>
      </c>
      <c r="E12" s="12">
        <v>17</v>
      </c>
      <c r="F12" s="49">
        <v>4852.4518099999996</v>
      </c>
      <c r="G12" s="12">
        <v>17</v>
      </c>
      <c r="H12" s="49">
        <v>4741.5491400000001</v>
      </c>
      <c r="I12" s="12">
        <v>17</v>
      </c>
      <c r="J12" s="49">
        <v>4854.1444499999998</v>
      </c>
    </row>
    <row r="13" spans="1:10" ht="78.75" x14ac:dyDescent="0.25">
      <c r="A13" s="45">
        <v>4</v>
      </c>
      <c r="B13" s="37" t="s">
        <v>72</v>
      </c>
      <c r="C13" s="41" t="s">
        <v>68</v>
      </c>
      <c r="D13" s="12" t="s">
        <v>69</v>
      </c>
      <c r="E13" s="12">
        <v>2</v>
      </c>
      <c r="F13" s="49">
        <v>2004.5998</v>
      </c>
      <c r="G13" s="12">
        <v>2</v>
      </c>
      <c r="H13" s="49">
        <v>2023.9098600000002</v>
      </c>
      <c r="I13" s="12">
        <v>2</v>
      </c>
      <c r="J13" s="49">
        <v>2064.5872100000001</v>
      </c>
    </row>
    <row r="14" spans="1:10" ht="78.75" x14ac:dyDescent="0.25">
      <c r="A14" s="45">
        <v>5</v>
      </c>
      <c r="B14" s="37" t="s">
        <v>73</v>
      </c>
      <c r="C14" s="41" t="s">
        <v>68</v>
      </c>
      <c r="D14" s="12" t="s">
        <v>69</v>
      </c>
      <c r="E14" s="12">
        <v>32</v>
      </c>
      <c r="F14" s="49">
        <v>2997.692</v>
      </c>
      <c r="G14" s="12">
        <v>32</v>
      </c>
      <c r="H14" s="49">
        <v>3011.95217</v>
      </c>
      <c r="I14" s="12">
        <v>32</v>
      </c>
      <c r="J14" s="49">
        <v>3105.2614700000004</v>
      </c>
    </row>
    <row r="15" spans="1:10" ht="78.75" x14ac:dyDescent="0.25">
      <c r="A15" s="45">
        <v>6</v>
      </c>
      <c r="B15" s="37" t="s">
        <v>74</v>
      </c>
      <c r="C15" s="41" t="s">
        <v>68</v>
      </c>
      <c r="D15" s="12" t="s">
        <v>69</v>
      </c>
      <c r="E15" s="12">
        <v>30</v>
      </c>
      <c r="F15" s="49">
        <v>8602.7570099999994</v>
      </c>
      <c r="G15" s="12">
        <v>30</v>
      </c>
      <c r="H15" s="49">
        <v>8555.1535000000003</v>
      </c>
      <c r="I15" s="12">
        <v>30</v>
      </c>
      <c r="J15" s="49">
        <v>8970.5982299999996</v>
      </c>
    </row>
    <row r="16" spans="1:10" ht="78.75" x14ac:dyDescent="0.25">
      <c r="A16" s="45">
        <v>7</v>
      </c>
      <c r="B16" s="37" t="s">
        <v>75</v>
      </c>
      <c r="C16" s="41" t="s">
        <v>68</v>
      </c>
      <c r="D16" s="12" t="s">
        <v>69</v>
      </c>
      <c r="E16" s="12">
        <v>18</v>
      </c>
      <c r="F16" s="49">
        <v>1302.4308000000001</v>
      </c>
      <c r="G16" s="12">
        <v>18</v>
      </c>
      <c r="H16" s="49">
        <v>1344.1708600000002</v>
      </c>
      <c r="I16" s="12">
        <v>18</v>
      </c>
      <c r="J16" s="49">
        <v>1362.41821</v>
      </c>
    </row>
    <row r="17" spans="1:10" ht="78.75" x14ac:dyDescent="0.25">
      <c r="A17" s="45">
        <v>8</v>
      </c>
      <c r="B17" s="37" t="s">
        <v>76</v>
      </c>
      <c r="C17" s="41" t="s">
        <v>68</v>
      </c>
      <c r="D17" s="12" t="s">
        <v>69</v>
      </c>
      <c r="E17" s="12">
        <v>16</v>
      </c>
      <c r="F17" s="49">
        <v>3226.5780099999997</v>
      </c>
      <c r="G17" s="12">
        <v>16</v>
      </c>
      <c r="H17" s="49">
        <v>2747.2951600000001</v>
      </c>
      <c r="I17" s="12">
        <v>16</v>
      </c>
      <c r="J17" s="49">
        <v>2814.3292999999999</v>
      </c>
    </row>
    <row r="18" spans="1:10" ht="78.75" x14ac:dyDescent="0.25">
      <c r="A18" s="46">
        <v>9</v>
      </c>
      <c r="B18" s="39" t="s">
        <v>77</v>
      </c>
      <c r="C18" s="42" t="s">
        <v>68</v>
      </c>
      <c r="D18" s="44" t="s">
        <v>69</v>
      </c>
      <c r="E18" s="44">
        <v>14</v>
      </c>
      <c r="F18" s="49">
        <v>4426.0704000000005</v>
      </c>
      <c r="G18" s="44">
        <v>14</v>
      </c>
      <c r="H18" s="49">
        <v>4392.5136399999992</v>
      </c>
      <c r="I18" s="12">
        <v>14</v>
      </c>
      <c r="J18" s="49">
        <v>4534.8526700000002</v>
      </c>
    </row>
    <row r="19" spans="1:10" ht="15.75" x14ac:dyDescent="0.25">
      <c r="A19" s="70" t="s">
        <v>54</v>
      </c>
      <c r="B19" s="71"/>
      <c r="C19" s="71"/>
      <c r="D19" s="71"/>
      <c r="E19" s="72"/>
      <c r="F19" s="51">
        <f>SUM(F10:F18)</f>
        <v>31555.366829999999</v>
      </c>
      <c r="G19" s="15" t="s">
        <v>55</v>
      </c>
      <c r="H19" s="51">
        <f t="shared" ref="H19:J19" si="0">SUM(H10:H18)</f>
        <v>30990.051520000001</v>
      </c>
      <c r="I19" s="15" t="s">
        <v>55</v>
      </c>
      <c r="J19" s="51">
        <f t="shared" si="0"/>
        <v>32011.366180000001</v>
      </c>
    </row>
    <row r="20" spans="1:10" x14ac:dyDescent="0.25">
      <c r="A20" s="35"/>
      <c r="B20" s="78" t="s">
        <v>78</v>
      </c>
      <c r="C20" s="78"/>
      <c r="D20" s="78"/>
      <c r="E20" s="78"/>
      <c r="F20" s="78"/>
      <c r="G20" s="78"/>
      <c r="H20" s="78"/>
      <c r="I20" s="78"/>
      <c r="J20" s="78"/>
    </row>
    <row r="21" spans="1:10" ht="63" x14ac:dyDescent="0.25">
      <c r="A21" s="45">
        <v>1</v>
      </c>
      <c r="B21" s="37" t="s">
        <v>79</v>
      </c>
      <c r="C21" s="41" t="s">
        <v>68</v>
      </c>
      <c r="D21" s="12" t="s">
        <v>69</v>
      </c>
      <c r="E21" s="12">
        <v>15</v>
      </c>
      <c r="F21" s="49">
        <v>3560.9</v>
      </c>
      <c r="G21" s="12">
        <v>15</v>
      </c>
      <c r="H21" s="49">
        <v>3560.9</v>
      </c>
      <c r="I21" s="12">
        <v>15</v>
      </c>
      <c r="J21" s="49">
        <v>3560.9</v>
      </c>
    </row>
    <row r="22" spans="1:10" ht="63" x14ac:dyDescent="0.25">
      <c r="A22" s="45">
        <v>2</v>
      </c>
      <c r="B22" s="37" t="s">
        <v>80</v>
      </c>
      <c r="C22" s="41" t="s">
        <v>68</v>
      </c>
      <c r="D22" s="12" t="s">
        <v>69</v>
      </c>
      <c r="E22" s="12">
        <v>2</v>
      </c>
      <c r="F22" s="49">
        <v>113.1</v>
      </c>
      <c r="G22" s="12">
        <v>2</v>
      </c>
      <c r="H22" s="49">
        <v>113.1</v>
      </c>
      <c r="I22" s="12">
        <v>2</v>
      </c>
      <c r="J22" s="49">
        <v>113.1</v>
      </c>
    </row>
    <row r="23" spans="1:10" ht="63" x14ac:dyDescent="0.25">
      <c r="A23" s="45">
        <v>3</v>
      </c>
      <c r="B23" s="37" t="s">
        <v>81</v>
      </c>
      <c r="C23" s="48" t="s">
        <v>68</v>
      </c>
      <c r="D23" s="12" t="s">
        <v>69</v>
      </c>
      <c r="E23" s="12">
        <v>1</v>
      </c>
      <c r="F23" s="49">
        <v>333.5</v>
      </c>
      <c r="G23" s="12">
        <v>1</v>
      </c>
      <c r="H23" s="49">
        <v>333.5</v>
      </c>
      <c r="I23" s="12">
        <v>1</v>
      </c>
      <c r="J23" s="49">
        <v>333.5</v>
      </c>
    </row>
    <row r="24" spans="1:10" ht="31.5" x14ac:dyDescent="0.25">
      <c r="A24" s="45">
        <v>4</v>
      </c>
      <c r="B24" s="37" t="s">
        <v>82</v>
      </c>
      <c r="C24" s="48" t="s">
        <v>68</v>
      </c>
      <c r="D24" s="12" t="s">
        <v>69</v>
      </c>
      <c r="E24" s="12"/>
      <c r="F24" s="49">
        <v>6043.77988</v>
      </c>
      <c r="G24" s="12"/>
      <c r="H24" s="49">
        <v>6122.34303</v>
      </c>
      <c r="I24" s="12"/>
      <c r="J24" s="49">
        <v>6262.5554499999998</v>
      </c>
    </row>
    <row r="25" spans="1:10" ht="15.75" x14ac:dyDescent="0.25">
      <c r="A25" s="70" t="s">
        <v>54</v>
      </c>
      <c r="B25" s="71"/>
      <c r="C25" s="71"/>
      <c r="D25" s="71"/>
      <c r="E25" s="72"/>
      <c r="F25" s="51">
        <f>SUM(F21:F24)</f>
        <v>10051.27988</v>
      </c>
      <c r="G25" s="15" t="s">
        <v>55</v>
      </c>
      <c r="H25" s="51">
        <f t="shared" ref="H25:J25" si="1">SUM(H21:H24)</f>
        <v>10129.84303</v>
      </c>
      <c r="I25" s="15" t="s">
        <v>55</v>
      </c>
      <c r="J25" s="51">
        <f t="shared" si="1"/>
        <v>10270.05545</v>
      </c>
    </row>
    <row r="26" spans="1:10" x14ac:dyDescent="0.25">
      <c r="A26" s="80"/>
      <c r="B26" s="81"/>
      <c r="C26" s="81"/>
      <c r="D26" s="81"/>
      <c r="E26" s="81"/>
      <c r="F26" s="81"/>
      <c r="G26" s="81"/>
      <c r="H26" s="81"/>
      <c r="I26" s="81"/>
      <c r="J26" s="82"/>
    </row>
    <row r="27" spans="1:10" ht="27.75" customHeight="1" x14ac:dyDescent="0.25">
      <c r="A27" s="74" t="s">
        <v>94</v>
      </c>
      <c r="B27" s="74"/>
      <c r="C27" s="74"/>
      <c r="D27" s="74"/>
      <c r="E27" s="74"/>
      <c r="F27" s="74"/>
      <c r="G27" s="74"/>
      <c r="H27" s="74"/>
      <c r="I27" s="74"/>
      <c r="J27" s="74"/>
    </row>
    <row r="28" spans="1:10" ht="15.75" customHeight="1" x14ac:dyDescent="0.25">
      <c r="A28" s="40">
        <v>1</v>
      </c>
      <c r="B28" s="38" t="s">
        <v>120</v>
      </c>
      <c r="C28" s="76" t="s">
        <v>83</v>
      </c>
      <c r="D28" s="48" t="s">
        <v>84</v>
      </c>
      <c r="E28" s="53">
        <v>15.496</v>
      </c>
      <c r="F28" s="49">
        <f>(49230800-F29-F30-F31-F32)/1000</f>
        <v>49211.413755829999</v>
      </c>
      <c r="G28" s="53">
        <v>15.496</v>
      </c>
      <c r="H28" s="49">
        <f>(50485000-H29-H30-H31-H32)/1000</f>
        <v>50465.177283480007</v>
      </c>
      <c r="I28" s="53">
        <v>15.496</v>
      </c>
      <c r="J28" s="49">
        <f>(51580400-J29-J30-J31-J32)/1000</f>
        <v>51560.264291480002</v>
      </c>
    </row>
    <row r="29" spans="1:10" ht="94.5" x14ac:dyDescent="0.25">
      <c r="A29" s="40">
        <v>2</v>
      </c>
      <c r="B29" s="37" t="s">
        <v>85</v>
      </c>
      <c r="C29" s="76"/>
      <c r="D29" s="47" t="s">
        <v>86</v>
      </c>
      <c r="E29" s="50">
        <v>6</v>
      </c>
      <c r="F29" s="49">
        <f>(49230800*5.04%)/1000</f>
        <v>2481.2323199999996</v>
      </c>
      <c r="G29" s="50">
        <v>6</v>
      </c>
      <c r="H29" s="49">
        <f>(50485000*5.11%)/1000</f>
        <v>2579.7835000000005</v>
      </c>
      <c r="I29" s="50">
        <v>6</v>
      </c>
      <c r="J29" s="49">
        <f>(51580400*5.18%)/1000</f>
        <v>2671.8647199999996</v>
      </c>
    </row>
    <row r="30" spans="1:10" ht="36.75" customHeight="1" x14ac:dyDescent="0.25">
      <c r="A30" s="40">
        <v>3</v>
      </c>
      <c r="B30" s="37" t="s">
        <v>87</v>
      </c>
      <c r="C30" s="76"/>
      <c r="D30" s="47" t="s">
        <v>86</v>
      </c>
      <c r="E30" s="50">
        <v>12</v>
      </c>
      <c r="F30" s="49">
        <f>(49230800*10.09%)/1000</f>
        <v>4967.3877199999997</v>
      </c>
      <c r="G30" s="50">
        <v>12</v>
      </c>
      <c r="H30" s="49">
        <f>(50485000*10.21%)/1000</f>
        <v>5154.518500000001</v>
      </c>
      <c r="I30" s="50">
        <v>12</v>
      </c>
      <c r="J30" s="49">
        <f>(51580400*10.25%)/1000</f>
        <v>5286.991</v>
      </c>
    </row>
    <row r="31" spans="1:10" ht="64.5" customHeight="1" x14ac:dyDescent="0.25">
      <c r="A31" s="40">
        <v>4</v>
      </c>
      <c r="B31" s="37" t="s">
        <v>88</v>
      </c>
      <c r="C31" s="76"/>
      <c r="D31" s="48" t="s">
        <v>69</v>
      </c>
      <c r="E31" s="50">
        <v>100</v>
      </c>
      <c r="F31" s="49">
        <f>(49230800*8.78%)/1000</f>
        <v>4322.4642399999993</v>
      </c>
      <c r="G31" s="50">
        <v>100</v>
      </c>
      <c r="H31" s="49">
        <f>(50485000*8.69%)/1000</f>
        <v>4387.1464999999998</v>
      </c>
      <c r="I31" s="50">
        <v>100</v>
      </c>
      <c r="J31" s="49">
        <f>(51580400*8.65%)/1000</f>
        <v>4461.7046000000009</v>
      </c>
    </row>
    <row r="32" spans="1:10" ht="34.5" customHeight="1" x14ac:dyDescent="0.25">
      <c r="A32" s="40">
        <v>5</v>
      </c>
      <c r="B32" s="37" t="s">
        <v>89</v>
      </c>
      <c r="C32" s="76"/>
      <c r="D32" s="48" t="s">
        <v>86</v>
      </c>
      <c r="E32" s="50">
        <v>156</v>
      </c>
      <c r="F32" s="49">
        <v>7615.1598899999999</v>
      </c>
      <c r="G32" s="50">
        <v>156</v>
      </c>
      <c r="H32" s="49">
        <v>7701.2680199999995</v>
      </c>
      <c r="I32" s="50">
        <v>156</v>
      </c>
      <c r="J32" s="49">
        <v>7715.1482000000005</v>
      </c>
    </row>
    <row r="33" spans="1:10" ht="15.75" x14ac:dyDescent="0.25">
      <c r="A33" s="70" t="s">
        <v>54</v>
      </c>
      <c r="B33" s="71"/>
      <c r="C33" s="71"/>
      <c r="D33" s="71"/>
      <c r="E33" s="72"/>
      <c r="F33" s="51">
        <f>SUM(F28:F32)</f>
        <v>68597.657925830004</v>
      </c>
      <c r="G33" s="15" t="s">
        <v>55</v>
      </c>
      <c r="H33" s="51">
        <f>SUM(H28:H32)</f>
        <v>70287.893803480009</v>
      </c>
      <c r="I33" s="15" t="s">
        <v>55</v>
      </c>
      <c r="J33" s="51">
        <f>SUM(J28:J32)</f>
        <v>71695.972811479995</v>
      </c>
    </row>
    <row r="36" spans="1:10" ht="31.5" customHeight="1" x14ac:dyDescent="0.25">
      <c r="B36" s="74" t="s">
        <v>116</v>
      </c>
      <c r="C36" s="75"/>
      <c r="D36" s="75"/>
      <c r="E36" s="75"/>
      <c r="F36" s="75"/>
      <c r="G36" s="75"/>
      <c r="H36" s="75"/>
      <c r="I36" s="75"/>
      <c r="J36" s="75"/>
    </row>
    <row r="37" spans="1:10" ht="15.75" x14ac:dyDescent="0.25">
      <c r="B37" s="79" t="s">
        <v>95</v>
      </c>
      <c r="C37" s="79"/>
      <c r="D37" s="79"/>
      <c r="E37" s="79"/>
      <c r="F37" s="79"/>
      <c r="G37" s="79"/>
      <c r="H37" s="79"/>
      <c r="I37" s="79"/>
      <c r="J37" s="79"/>
    </row>
    <row r="38" spans="1:10" ht="110.25" x14ac:dyDescent="0.25">
      <c r="A38" s="45">
        <v>1</v>
      </c>
      <c r="B38" s="37" t="s">
        <v>90</v>
      </c>
      <c r="C38" s="12" t="s">
        <v>91</v>
      </c>
      <c r="D38" s="12" t="s">
        <v>86</v>
      </c>
      <c r="E38" s="12">
        <v>30</v>
      </c>
      <c r="F38" s="49">
        <v>23579.5</v>
      </c>
      <c r="G38" s="12">
        <v>30</v>
      </c>
      <c r="H38" s="49">
        <v>23724.7</v>
      </c>
      <c r="I38" s="12">
        <v>30</v>
      </c>
      <c r="J38" s="49">
        <v>23944.2</v>
      </c>
    </row>
    <row r="39" spans="1:10" ht="126" x14ac:dyDescent="0.25">
      <c r="A39" s="45">
        <v>2</v>
      </c>
      <c r="B39" s="37" t="s">
        <v>92</v>
      </c>
      <c r="C39" s="12" t="s">
        <v>91</v>
      </c>
      <c r="D39" s="12" t="s">
        <v>86</v>
      </c>
      <c r="E39" s="12">
        <v>60</v>
      </c>
      <c r="F39" s="49">
        <v>47158.9</v>
      </c>
      <c r="G39" s="12">
        <v>60</v>
      </c>
      <c r="H39" s="49">
        <v>47449.3</v>
      </c>
      <c r="I39" s="12">
        <v>60</v>
      </c>
      <c r="J39" s="49">
        <v>47888.5</v>
      </c>
    </row>
    <row r="40" spans="1:10" ht="47.25" x14ac:dyDescent="0.25">
      <c r="A40" s="45">
        <v>3</v>
      </c>
      <c r="B40" s="37" t="s">
        <v>93</v>
      </c>
      <c r="C40" s="12" t="s">
        <v>91</v>
      </c>
      <c r="D40" s="12" t="s">
        <v>86</v>
      </c>
      <c r="E40" s="12">
        <v>25</v>
      </c>
      <c r="F40" s="49">
        <v>23579.5</v>
      </c>
      <c r="G40" s="12">
        <v>25</v>
      </c>
      <c r="H40" s="49">
        <v>23724.7</v>
      </c>
      <c r="I40" s="12">
        <v>25</v>
      </c>
      <c r="J40" s="49">
        <v>23944.2</v>
      </c>
    </row>
    <row r="41" spans="1:10" ht="15.75" x14ac:dyDescent="0.25">
      <c r="A41" s="70" t="s">
        <v>54</v>
      </c>
      <c r="B41" s="71"/>
      <c r="C41" s="71"/>
      <c r="D41" s="71"/>
      <c r="E41" s="72"/>
      <c r="F41" s="51">
        <f>F38+F39+F40</f>
        <v>94317.9</v>
      </c>
      <c r="G41" s="15" t="s">
        <v>55</v>
      </c>
      <c r="H41" s="51">
        <f>H38+H39+H40</f>
        <v>94898.7</v>
      </c>
      <c r="I41" s="15" t="s">
        <v>55</v>
      </c>
      <c r="J41" s="51">
        <f>J38+J39+J40</f>
        <v>95776.9</v>
      </c>
    </row>
    <row r="43" spans="1:10" ht="18.75" x14ac:dyDescent="0.3">
      <c r="B43" s="73" t="s">
        <v>101</v>
      </c>
      <c r="C43" s="73"/>
      <c r="D43" s="73"/>
      <c r="E43" s="73"/>
      <c r="F43" s="73"/>
      <c r="G43" s="73"/>
      <c r="H43" s="73"/>
      <c r="I43" s="73"/>
      <c r="J43" s="73"/>
    </row>
    <row r="45" spans="1:10" ht="78.75" x14ac:dyDescent="0.25">
      <c r="A45" s="45">
        <v>1</v>
      </c>
      <c r="B45" s="37" t="s">
        <v>96</v>
      </c>
      <c r="C45" s="12" t="s">
        <v>97</v>
      </c>
      <c r="D45" s="12" t="s">
        <v>98</v>
      </c>
      <c r="E45" s="12">
        <v>831</v>
      </c>
      <c r="F45" s="49">
        <v>5517.3</v>
      </c>
      <c r="G45" s="12">
        <v>831</v>
      </c>
      <c r="H45" s="49">
        <v>5750.5</v>
      </c>
      <c r="I45" s="12">
        <v>831</v>
      </c>
      <c r="J45" s="49">
        <v>10474.1</v>
      </c>
    </row>
    <row r="46" spans="1:10" ht="111" customHeight="1" x14ac:dyDescent="0.25">
      <c r="A46" s="45">
        <v>2</v>
      </c>
      <c r="B46" s="37" t="s">
        <v>99</v>
      </c>
      <c r="C46" s="12" t="s">
        <v>97</v>
      </c>
      <c r="D46" s="12" t="s">
        <v>98</v>
      </c>
      <c r="E46" s="12">
        <v>1167</v>
      </c>
      <c r="F46" s="49">
        <v>9819.2999999999993</v>
      </c>
      <c r="G46" s="12">
        <v>1167</v>
      </c>
      <c r="H46" s="49">
        <v>10234.5</v>
      </c>
      <c r="I46" s="12">
        <v>1167</v>
      </c>
      <c r="J46" s="49">
        <v>10474.1</v>
      </c>
    </row>
    <row r="47" spans="1:10" ht="99.75" customHeight="1" x14ac:dyDescent="0.25">
      <c r="A47" s="45">
        <v>3</v>
      </c>
      <c r="B47" s="37" t="s">
        <v>100</v>
      </c>
      <c r="C47" s="12" t="s">
        <v>97</v>
      </c>
      <c r="D47" s="12" t="s">
        <v>98</v>
      </c>
      <c r="E47" s="12">
        <v>250</v>
      </c>
      <c r="F47" s="49">
        <v>24876.5</v>
      </c>
      <c r="G47" s="12">
        <v>250</v>
      </c>
      <c r="H47" s="49">
        <v>25928.3</v>
      </c>
      <c r="I47" s="12">
        <v>250</v>
      </c>
      <c r="J47" s="49">
        <v>26535.3</v>
      </c>
    </row>
    <row r="48" spans="1:10" ht="15.75" x14ac:dyDescent="0.25">
      <c r="A48" s="70" t="s">
        <v>54</v>
      </c>
      <c r="B48" s="71"/>
      <c r="C48" s="71"/>
      <c r="D48" s="71"/>
      <c r="E48" s="72"/>
      <c r="F48" s="51">
        <f>F45+F46+F47</f>
        <v>40213.1</v>
      </c>
      <c r="G48" s="15" t="s">
        <v>55</v>
      </c>
      <c r="H48" s="51">
        <f t="shared" ref="H48:J48" si="2">H45+H46+H47</f>
        <v>41913.300000000003</v>
      </c>
      <c r="I48" s="15" t="s">
        <v>55</v>
      </c>
      <c r="J48" s="51">
        <f t="shared" si="2"/>
        <v>47483.5</v>
      </c>
    </row>
  </sheetData>
  <mergeCells count="23">
    <mergeCell ref="A1:J1"/>
    <mergeCell ref="G4:H4"/>
    <mergeCell ref="I4:J4"/>
    <mergeCell ref="A4:A5"/>
    <mergeCell ref="B4:B5"/>
    <mergeCell ref="C4:C5"/>
    <mergeCell ref="D4:D5"/>
    <mergeCell ref="E4:F4"/>
    <mergeCell ref="B9:J9"/>
    <mergeCell ref="B20:J20"/>
    <mergeCell ref="B37:J37"/>
    <mergeCell ref="A7:J7"/>
    <mergeCell ref="A19:E19"/>
    <mergeCell ref="A26:J26"/>
    <mergeCell ref="A27:J27"/>
    <mergeCell ref="A8:J8"/>
    <mergeCell ref="A41:E41"/>
    <mergeCell ref="B43:J43"/>
    <mergeCell ref="A48:E48"/>
    <mergeCell ref="A25:E25"/>
    <mergeCell ref="B36:J36"/>
    <mergeCell ref="C28:C32"/>
    <mergeCell ref="A33:E33"/>
  </mergeCells>
  <phoneticPr fontId="30" type="noConversion"/>
  <pageMargins left="0.11811023622047245" right="0.19685039370078741" top="0.35433070866141736" bottom="0.15748031496062992" header="0.31496062992125984" footer="0.31496062992125984"/>
  <pageSetup paperSize="9" scale="8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981983-9A13-4719-A10C-CC5C727C8F8F}">
  <dimension ref="A1:K17"/>
  <sheetViews>
    <sheetView zoomScaleNormal="100" workbookViewId="0">
      <selection activeCell="D12" sqref="D12"/>
    </sheetView>
  </sheetViews>
  <sheetFormatPr defaultRowHeight="15" x14ac:dyDescent="0.25"/>
  <cols>
    <col min="1" max="1" width="6.42578125" style="1" customWidth="1"/>
    <col min="2" max="2" width="43.85546875" style="1" customWidth="1"/>
    <col min="3" max="3" width="16.85546875" style="1" customWidth="1"/>
    <col min="4" max="4" width="15.42578125" style="1" customWidth="1"/>
    <col min="5" max="5" width="14.85546875" style="1" customWidth="1"/>
    <col min="6" max="6" width="14" style="2" customWidth="1"/>
    <col min="7" max="7" width="13.140625" style="1" customWidth="1"/>
    <col min="8" max="8" width="16.42578125" style="2" customWidth="1"/>
    <col min="9" max="9" width="12.7109375" style="1" customWidth="1"/>
    <col min="10" max="10" width="14" style="2" customWidth="1"/>
    <col min="11" max="11" width="9.140625" style="1" customWidth="1"/>
    <col min="12" max="16384" width="9.140625" style="1"/>
  </cols>
  <sheetData>
    <row r="1" spans="1:11" s="2" customFormat="1" ht="40.5" customHeight="1" x14ac:dyDescent="0.25">
      <c r="A1" s="90" t="s">
        <v>13</v>
      </c>
      <c r="B1" s="90"/>
      <c r="C1" s="90"/>
      <c r="D1" s="90"/>
      <c r="E1" s="90"/>
      <c r="F1" s="90"/>
      <c r="G1" s="90"/>
      <c r="H1" s="90"/>
      <c r="I1" s="90"/>
      <c r="J1" s="90"/>
      <c r="K1" s="57"/>
    </row>
    <row r="2" spans="1:11" s="2" customFormat="1" ht="15" customHeight="1" x14ac:dyDescent="0.25">
      <c r="A2" s="11"/>
      <c r="B2" s="11"/>
      <c r="C2" s="11"/>
      <c r="D2" s="11"/>
      <c r="E2" s="11"/>
      <c r="F2" s="11"/>
      <c r="G2" s="11"/>
      <c r="H2" s="11"/>
      <c r="I2" s="11"/>
      <c r="J2" s="11"/>
      <c r="K2" s="57"/>
    </row>
    <row r="3" spans="1:11" ht="17.25" customHeight="1" x14ac:dyDescent="0.25">
      <c r="A3" s="87" t="s">
        <v>102</v>
      </c>
      <c r="B3" s="95" t="s">
        <v>11</v>
      </c>
      <c r="C3" s="97" t="s">
        <v>2</v>
      </c>
      <c r="D3" s="95" t="s">
        <v>10</v>
      </c>
      <c r="E3" s="9" t="s">
        <v>9</v>
      </c>
      <c r="F3" s="10"/>
      <c r="G3" s="85" t="s">
        <v>8</v>
      </c>
      <c r="H3" s="86"/>
      <c r="I3" s="85" t="s">
        <v>14</v>
      </c>
      <c r="J3" s="86"/>
    </row>
    <row r="4" spans="1:11" ht="57" customHeight="1" x14ac:dyDescent="0.25">
      <c r="A4" s="88"/>
      <c r="B4" s="96"/>
      <c r="C4" s="98"/>
      <c r="D4" s="96"/>
      <c r="E4" s="4" t="s">
        <v>5</v>
      </c>
      <c r="F4" s="3" t="s">
        <v>7</v>
      </c>
      <c r="G4" s="4" t="s">
        <v>5</v>
      </c>
      <c r="H4" s="3" t="s">
        <v>6</v>
      </c>
      <c r="I4" s="4" t="s">
        <v>5</v>
      </c>
      <c r="J4" s="3" t="s">
        <v>12</v>
      </c>
    </row>
    <row r="5" spans="1:11" x14ac:dyDescent="0.25">
      <c r="A5" s="17">
        <v>1</v>
      </c>
      <c r="B5" s="17">
        <v>2</v>
      </c>
      <c r="C5" s="17">
        <v>3</v>
      </c>
      <c r="D5" s="17">
        <v>4</v>
      </c>
      <c r="E5" s="18">
        <v>5</v>
      </c>
      <c r="F5" s="17">
        <v>6</v>
      </c>
      <c r="G5" s="18">
        <v>7</v>
      </c>
      <c r="H5" s="17">
        <v>8</v>
      </c>
      <c r="I5" s="19">
        <v>9</v>
      </c>
      <c r="J5" s="19">
        <v>10</v>
      </c>
    </row>
    <row r="6" spans="1:11" ht="27" customHeight="1" x14ac:dyDescent="0.25">
      <c r="B6" s="91" t="s">
        <v>103</v>
      </c>
      <c r="C6" s="92"/>
      <c r="D6" s="93"/>
      <c r="E6" s="93"/>
      <c r="F6" s="93"/>
      <c r="G6" s="93"/>
      <c r="H6" s="93"/>
      <c r="I6" s="93"/>
      <c r="J6" s="94"/>
    </row>
    <row r="7" spans="1:11" ht="47.25" x14ac:dyDescent="0.25">
      <c r="A7" s="58">
        <v>1</v>
      </c>
      <c r="B7" s="26" t="s">
        <v>104</v>
      </c>
      <c r="C7" s="20" t="s">
        <v>56</v>
      </c>
      <c r="D7" s="20" t="s">
        <v>57</v>
      </c>
      <c r="E7" s="21">
        <v>11807</v>
      </c>
      <c r="F7" s="27">
        <v>1233763.6000000001</v>
      </c>
      <c r="G7" s="21">
        <v>11807</v>
      </c>
      <c r="H7" s="27">
        <v>1233763.6000000001</v>
      </c>
      <c r="I7" s="21">
        <v>11807</v>
      </c>
      <c r="J7" s="27">
        <v>1233763.6000000001</v>
      </c>
    </row>
    <row r="8" spans="1:11" ht="22.5" customHeight="1" x14ac:dyDescent="0.25">
      <c r="A8" s="58">
        <v>2</v>
      </c>
      <c r="B8" s="26" t="s">
        <v>105</v>
      </c>
      <c r="C8" s="20" t="s">
        <v>58</v>
      </c>
      <c r="D8" s="20" t="s">
        <v>57</v>
      </c>
      <c r="E8" s="21">
        <v>11807</v>
      </c>
      <c r="F8" s="27">
        <v>1078314.6000000001</v>
      </c>
      <c r="G8" s="21">
        <v>11807</v>
      </c>
      <c r="H8" s="27">
        <v>1090335.1000000001</v>
      </c>
      <c r="I8" s="21">
        <v>11807</v>
      </c>
      <c r="J8" s="27">
        <v>1126808.7</v>
      </c>
    </row>
    <row r="9" spans="1:11" ht="47.25" x14ac:dyDescent="0.25">
      <c r="A9" s="58">
        <v>3</v>
      </c>
      <c r="B9" s="22" t="s">
        <v>106</v>
      </c>
      <c r="C9" s="20" t="s">
        <v>58</v>
      </c>
      <c r="D9" s="20" t="s">
        <v>57</v>
      </c>
      <c r="E9" s="21">
        <v>11798</v>
      </c>
      <c r="F9" s="27">
        <f>N9*L8%</f>
        <v>0</v>
      </c>
      <c r="G9" s="21">
        <v>11798</v>
      </c>
      <c r="H9" s="27">
        <f>O9*L8%</f>
        <v>0</v>
      </c>
      <c r="I9" s="21">
        <v>11798</v>
      </c>
      <c r="J9" s="27">
        <f>P9*L8%</f>
        <v>0</v>
      </c>
    </row>
    <row r="10" spans="1:11" ht="47.25" x14ac:dyDescent="0.25">
      <c r="A10" s="58">
        <v>4</v>
      </c>
      <c r="B10" s="22" t="s">
        <v>107</v>
      </c>
      <c r="C10" s="20" t="s">
        <v>58</v>
      </c>
      <c r="D10" s="20" t="s">
        <v>57</v>
      </c>
      <c r="E10" s="21">
        <v>15563</v>
      </c>
      <c r="F10" s="27">
        <f>N9*L9%</f>
        <v>0</v>
      </c>
      <c r="G10" s="21">
        <v>15563</v>
      </c>
      <c r="H10" s="27">
        <f>O9*L9%</f>
        <v>0</v>
      </c>
      <c r="I10" s="21">
        <v>15563</v>
      </c>
      <c r="J10" s="27">
        <f>P9*L9%</f>
        <v>0</v>
      </c>
    </row>
    <row r="11" spans="1:11" ht="47.25" x14ac:dyDescent="0.25">
      <c r="A11" s="58">
        <v>5</v>
      </c>
      <c r="B11" s="22" t="s">
        <v>108</v>
      </c>
      <c r="C11" s="20" t="s">
        <v>58</v>
      </c>
      <c r="D11" s="20" t="s">
        <v>57</v>
      </c>
      <c r="E11" s="21">
        <v>2245</v>
      </c>
      <c r="F11" s="27">
        <f>N9*L10%</f>
        <v>0</v>
      </c>
      <c r="G11" s="21">
        <v>2245</v>
      </c>
      <c r="H11" s="27">
        <f>O9*L10%</f>
        <v>0</v>
      </c>
      <c r="I11" s="21">
        <v>2245</v>
      </c>
      <c r="J11" s="27">
        <f>P9*L10%</f>
        <v>0</v>
      </c>
    </row>
    <row r="12" spans="1:11" ht="31.5" x14ac:dyDescent="0.25">
      <c r="A12" s="58">
        <v>6</v>
      </c>
      <c r="B12" s="22" t="s">
        <v>109</v>
      </c>
      <c r="C12" s="20" t="s">
        <v>58</v>
      </c>
      <c r="D12" s="20" t="s">
        <v>59</v>
      </c>
      <c r="E12" s="21">
        <f>723459+943345</f>
        <v>1666804</v>
      </c>
      <c r="F12" s="27">
        <f>N12*K12%</f>
        <v>0</v>
      </c>
      <c r="G12" s="21">
        <v>1666787</v>
      </c>
      <c r="H12" s="27">
        <f>O12*K12%</f>
        <v>0</v>
      </c>
      <c r="I12" s="21">
        <v>1666824</v>
      </c>
      <c r="J12" s="27">
        <f>P12*K12%</f>
        <v>0</v>
      </c>
    </row>
    <row r="13" spans="1:11" ht="47.25" customHeight="1" x14ac:dyDescent="0.25">
      <c r="A13" s="58">
        <v>7</v>
      </c>
      <c r="B13" s="28" t="s">
        <v>110</v>
      </c>
      <c r="C13" s="29" t="s">
        <v>60</v>
      </c>
      <c r="D13" s="30" t="s">
        <v>61</v>
      </c>
      <c r="E13" s="21">
        <v>1690</v>
      </c>
      <c r="F13" s="31">
        <f>N15*K13%</f>
        <v>0</v>
      </c>
      <c r="G13" s="32">
        <v>1690</v>
      </c>
      <c r="H13" s="31">
        <f>K13*O15%</f>
        <v>0</v>
      </c>
      <c r="I13" s="32">
        <v>1690</v>
      </c>
      <c r="J13" s="31">
        <f>P15*K13%</f>
        <v>0</v>
      </c>
    </row>
    <row r="14" spans="1:11" ht="51.75" customHeight="1" x14ac:dyDescent="0.25">
      <c r="A14" s="58">
        <v>8</v>
      </c>
      <c r="B14" s="28" t="s">
        <v>111</v>
      </c>
      <c r="C14" s="29" t="s">
        <v>60</v>
      </c>
      <c r="D14" s="30" t="s">
        <v>61</v>
      </c>
      <c r="E14" s="21">
        <v>295</v>
      </c>
      <c r="F14" s="31">
        <f>N15*K14%</f>
        <v>0</v>
      </c>
      <c r="G14" s="32">
        <v>295</v>
      </c>
      <c r="H14" s="31">
        <f>O15*K14%</f>
        <v>0</v>
      </c>
      <c r="I14" s="32">
        <v>295</v>
      </c>
      <c r="J14" s="31">
        <f>P15*K14%</f>
        <v>0</v>
      </c>
    </row>
    <row r="15" spans="1:11" ht="50.25" customHeight="1" x14ac:dyDescent="0.25">
      <c r="A15" s="58">
        <v>9</v>
      </c>
      <c r="B15" s="33" t="s">
        <v>112</v>
      </c>
      <c r="C15" s="29" t="s">
        <v>62</v>
      </c>
      <c r="D15" s="34" t="s">
        <v>63</v>
      </c>
      <c r="E15" s="21">
        <v>121</v>
      </c>
      <c r="F15" s="31">
        <f>N15*K15%</f>
        <v>0</v>
      </c>
      <c r="G15" s="32">
        <v>121</v>
      </c>
      <c r="H15" s="31">
        <f>O15*K15%</f>
        <v>0</v>
      </c>
      <c r="I15" s="32">
        <v>121</v>
      </c>
      <c r="J15" s="31">
        <f>P15*K15%</f>
        <v>0</v>
      </c>
    </row>
    <row r="16" spans="1:11" ht="63" x14ac:dyDescent="0.25">
      <c r="A16" s="58">
        <v>10</v>
      </c>
      <c r="B16" s="22" t="s">
        <v>113</v>
      </c>
      <c r="C16" s="25" t="s">
        <v>64</v>
      </c>
      <c r="D16" s="20" t="s">
        <v>63</v>
      </c>
      <c r="E16" s="21">
        <v>1165</v>
      </c>
      <c r="F16" s="23">
        <v>10686.1</v>
      </c>
      <c r="G16" s="24">
        <v>1165</v>
      </c>
      <c r="H16" s="23">
        <v>11222</v>
      </c>
      <c r="I16" s="24">
        <v>1165</v>
      </c>
      <c r="J16" s="23">
        <v>11679</v>
      </c>
    </row>
    <row r="17" spans="1:10" ht="15.75" x14ac:dyDescent="0.25">
      <c r="A17" s="70" t="s">
        <v>54</v>
      </c>
      <c r="B17" s="71"/>
      <c r="C17" s="71"/>
      <c r="D17" s="71"/>
      <c r="E17" s="72"/>
      <c r="F17" s="62">
        <f>SUM(F7:F16)</f>
        <v>2322764.3000000003</v>
      </c>
      <c r="G17" s="15" t="s">
        <v>55</v>
      </c>
      <c r="H17" s="62">
        <f t="shared" ref="H17:J17" si="0">SUM(H7:H16)</f>
        <v>2335320.7000000002</v>
      </c>
      <c r="I17" s="15" t="s">
        <v>55</v>
      </c>
      <c r="J17" s="62">
        <f t="shared" si="0"/>
        <v>2372251.2999999998</v>
      </c>
    </row>
  </sheetData>
  <mergeCells count="9">
    <mergeCell ref="A3:A4"/>
    <mergeCell ref="A1:J1"/>
    <mergeCell ref="A17:E17"/>
    <mergeCell ref="B6:J6"/>
    <mergeCell ref="B3:B4"/>
    <mergeCell ref="C3:C4"/>
    <mergeCell ref="D3:D4"/>
    <mergeCell ref="G3:H3"/>
    <mergeCell ref="I3:J3"/>
  </mergeCells>
  <pageMargins left="0.11811023622047245" right="0.19685039370078741" top="0.55118110236220474" bottom="0.15748031496062992" header="0.31496062992125984" footer="0.31496062992125984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9DDF15-D00F-451F-9933-3FF8469CBFF1}">
  <dimension ref="A1:J20"/>
  <sheetViews>
    <sheetView topLeftCell="A15" workbookViewId="0">
      <selection activeCell="D19" sqref="D19"/>
    </sheetView>
  </sheetViews>
  <sheetFormatPr defaultRowHeight="15.75" x14ac:dyDescent="0.25"/>
  <cols>
    <col min="1" max="1" width="5.5703125" style="5" customWidth="1"/>
    <col min="2" max="2" width="52.5703125" style="5" customWidth="1"/>
    <col min="3" max="3" width="28" style="5" customWidth="1"/>
    <col min="4" max="4" width="22.5703125" style="5" customWidth="1"/>
    <col min="5" max="5" width="12.28515625" style="5" customWidth="1"/>
    <col min="6" max="6" width="13.7109375" style="5" bestFit="1" customWidth="1"/>
    <col min="7" max="7" width="11" style="5" customWidth="1"/>
    <col min="8" max="8" width="13.7109375" style="5" bestFit="1" customWidth="1"/>
    <col min="9" max="9" width="11.7109375" style="5" customWidth="1"/>
    <col min="10" max="10" width="13.7109375" style="5" bestFit="1" customWidth="1"/>
    <col min="11" max="16384" width="9.140625" style="5"/>
  </cols>
  <sheetData>
    <row r="1" spans="1:10" ht="46.5" customHeight="1" x14ac:dyDescent="0.25">
      <c r="A1" s="90" t="s">
        <v>13</v>
      </c>
      <c r="B1" s="90"/>
      <c r="C1" s="90"/>
      <c r="D1" s="90"/>
      <c r="E1" s="90"/>
      <c r="F1" s="90"/>
      <c r="G1" s="90"/>
      <c r="H1" s="90"/>
      <c r="I1" s="90"/>
      <c r="J1" s="90"/>
    </row>
    <row r="3" spans="1:10" ht="18.75" customHeight="1" x14ac:dyDescent="0.25">
      <c r="B3" s="74" t="s">
        <v>117</v>
      </c>
      <c r="C3" s="74"/>
      <c r="D3" s="74"/>
      <c r="E3" s="74"/>
      <c r="F3" s="74"/>
      <c r="G3" s="74"/>
      <c r="H3" s="74"/>
      <c r="I3" s="74"/>
      <c r="J3" s="74"/>
    </row>
    <row r="4" spans="1:10" ht="18.75" customHeight="1" x14ac:dyDescent="0.25">
      <c r="B4" s="101"/>
      <c r="C4" s="101"/>
      <c r="D4" s="101"/>
      <c r="E4" s="101"/>
      <c r="F4" s="101"/>
      <c r="G4" s="101"/>
      <c r="H4" s="101"/>
      <c r="I4" s="101"/>
      <c r="J4" s="101"/>
    </row>
    <row r="5" spans="1:10" ht="15.75" customHeight="1" x14ac:dyDescent="0.25">
      <c r="A5" s="88" t="s">
        <v>0</v>
      </c>
      <c r="B5" s="88" t="s">
        <v>1</v>
      </c>
      <c r="C5" s="88" t="s">
        <v>2</v>
      </c>
      <c r="D5" s="88" t="s">
        <v>3</v>
      </c>
      <c r="E5" s="85" t="s">
        <v>9</v>
      </c>
      <c r="F5" s="89"/>
      <c r="G5" s="85" t="s">
        <v>8</v>
      </c>
      <c r="H5" s="89"/>
      <c r="I5" s="85" t="s">
        <v>14</v>
      </c>
      <c r="J5" s="89"/>
    </row>
    <row r="6" spans="1:10" ht="49.5" x14ac:dyDescent="0.25">
      <c r="A6" s="100"/>
      <c r="B6" s="100"/>
      <c r="C6" s="100"/>
      <c r="D6" s="100"/>
      <c r="E6" s="6" t="s">
        <v>5</v>
      </c>
      <c r="F6" s="3" t="s">
        <v>7</v>
      </c>
      <c r="G6" s="6" t="s">
        <v>5</v>
      </c>
      <c r="H6" s="3" t="s">
        <v>7</v>
      </c>
      <c r="I6" s="6" t="s">
        <v>5</v>
      </c>
      <c r="J6" s="3" t="s">
        <v>7</v>
      </c>
    </row>
    <row r="7" spans="1:10" ht="31.5" x14ac:dyDescent="0.25">
      <c r="A7" s="12">
        <v>1</v>
      </c>
      <c r="B7" s="13" t="s">
        <v>25</v>
      </c>
      <c r="C7" s="13" t="s">
        <v>26</v>
      </c>
      <c r="D7" s="13" t="s">
        <v>27</v>
      </c>
      <c r="E7" s="59">
        <v>105567</v>
      </c>
      <c r="F7" s="14">
        <v>45029.4</v>
      </c>
      <c r="G7" s="59">
        <v>105889</v>
      </c>
      <c r="H7" s="14">
        <v>47730.8</v>
      </c>
      <c r="I7" s="59">
        <v>106137</v>
      </c>
      <c r="J7" s="14">
        <v>48813.599999999999</v>
      </c>
    </row>
    <row r="8" spans="1:10" ht="126" x14ac:dyDescent="0.25">
      <c r="A8" s="12">
        <v>2</v>
      </c>
      <c r="B8" s="13" t="s">
        <v>28</v>
      </c>
      <c r="C8" s="13" t="s">
        <v>29</v>
      </c>
      <c r="D8" s="13" t="s">
        <v>27</v>
      </c>
      <c r="E8" s="59">
        <v>509331.5</v>
      </c>
      <c r="F8" s="14">
        <v>182595.7</v>
      </c>
      <c r="G8" s="59">
        <v>512910</v>
      </c>
      <c r="H8" s="14">
        <v>196468.3</v>
      </c>
      <c r="I8" s="59">
        <v>514819.4</v>
      </c>
      <c r="J8" s="14">
        <v>202934.5</v>
      </c>
    </row>
    <row r="9" spans="1:10" ht="63" x14ac:dyDescent="0.25">
      <c r="A9" s="12">
        <v>3</v>
      </c>
      <c r="B9" s="13" t="s">
        <v>30</v>
      </c>
      <c r="C9" s="13" t="s">
        <v>26</v>
      </c>
      <c r="D9" s="13" t="s">
        <v>31</v>
      </c>
      <c r="E9" s="59">
        <v>241800</v>
      </c>
      <c r="F9" s="14">
        <v>35094.5</v>
      </c>
      <c r="G9" s="59">
        <v>241900</v>
      </c>
      <c r="H9" s="14">
        <v>38319.699999999997</v>
      </c>
      <c r="I9" s="59">
        <v>242000</v>
      </c>
      <c r="J9" s="14">
        <v>40686.699999999997</v>
      </c>
    </row>
    <row r="10" spans="1:10" ht="47.25" x14ac:dyDescent="0.25">
      <c r="A10" s="12">
        <v>4</v>
      </c>
      <c r="B10" s="13" t="s">
        <v>32</v>
      </c>
      <c r="C10" s="13" t="s">
        <v>26</v>
      </c>
      <c r="D10" s="13" t="s">
        <v>33</v>
      </c>
      <c r="E10" s="59">
        <v>19400</v>
      </c>
      <c r="F10" s="14">
        <v>3828.1</v>
      </c>
      <c r="G10" s="59">
        <v>19400</v>
      </c>
      <c r="H10" s="14">
        <v>4007.9</v>
      </c>
      <c r="I10" s="59">
        <v>19400</v>
      </c>
      <c r="J10" s="14">
        <v>4276.3</v>
      </c>
    </row>
    <row r="11" spans="1:10" ht="63" x14ac:dyDescent="0.25">
      <c r="A11" s="12">
        <v>5</v>
      </c>
      <c r="B11" s="13" t="s">
        <v>34</v>
      </c>
      <c r="C11" s="13" t="s">
        <v>26</v>
      </c>
      <c r="D11" s="13" t="s">
        <v>35</v>
      </c>
      <c r="E11" s="59">
        <v>35400</v>
      </c>
      <c r="F11" s="14">
        <v>1388.6</v>
      </c>
      <c r="G11" s="59">
        <v>35400</v>
      </c>
      <c r="H11" s="14">
        <v>1449.5</v>
      </c>
      <c r="I11" s="59">
        <v>35400</v>
      </c>
      <c r="J11" s="14">
        <v>1547.2</v>
      </c>
    </row>
    <row r="12" spans="1:10" ht="47.25" x14ac:dyDescent="0.25">
      <c r="A12" s="12">
        <v>6</v>
      </c>
      <c r="B12" s="13" t="s">
        <v>36</v>
      </c>
      <c r="C12" s="13" t="s">
        <v>19</v>
      </c>
      <c r="D12" s="13" t="s">
        <v>37</v>
      </c>
      <c r="E12" s="59">
        <v>8500</v>
      </c>
      <c r="F12" s="14">
        <v>9967.7000000000007</v>
      </c>
      <c r="G12" s="59">
        <v>8500</v>
      </c>
      <c r="H12" s="14">
        <v>10435.799999999999</v>
      </c>
      <c r="I12" s="59">
        <v>8500</v>
      </c>
      <c r="J12" s="14">
        <v>11134.7</v>
      </c>
    </row>
    <row r="13" spans="1:10" ht="31.5" x14ac:dyDescent="0.25">
      <c r="A13" s="12">
        <v>7</v>
      </c>
      <c r="B13" s="13" t="s">
        <v>38</v>
      </c>
      <c r="C13" s="13" t="s">
        <v>19</v>
      </c>
      <c r="D13" s="13" t="s">
        <v>37</v>
      </c>
      <c r="E13" s="59">
        <v>36850</v>
      </c>
      <c r="F13" s="14">
        <v>37260.9</v>
      </c>
      <c r="G13" s="59">
        <v>36850</v>
      </c>
      <c r="H13" s="14">
        <v>39016.9</v>
      </c>
      <c r="I13" s="59">
        <v>36850</v>
      </c>
      <c r="J13" s="14">
        <v>41629</v>
      </c>
    </row>
    <row r="14" spans="1:10" ht="63" x14ac:dyDescent="0.25">
      <c r="A14" s="12">
        <v>8</v>
      </c>
      <c r="B14" s="13" t="s">
        <v>39</v>
      </c>
      <c r="C14" s="13" t="s">
        <v>23</v>
      </c>
      <c r="D14" s="13" t="s">
        <v>40</v>
      </c>
      <c r="E14" s="59">
        <f>582+318</f>
        <v>900</v>
      </c>
      <c r="F14" s="14">
        <f>106411.3+110170.3</f>
        <v>216581.6</v>
      </c>
      <c r="G14" s="59">
        <f>582+318</f>
        <v>900</v>
      </c>
      <c r="H14" s="14">
        <f>100233.2+101172.8</f>
        <v>201406</v>
      </c>
      <c r="I14" s="59">
        <f>582+318</f>
        <v>900</v>
      </c>
      <c r="J14" s="14">
        <f>107959.2+107858.7</f>
        <v>215817.9</v>
      </c>
    </row>
    <row r="15" spans="1:10" ht="47.25" x14ac:dyDescent="0.25">
      <c r="A15" s="12">
        <v>9</v>
      </c>
      <c r="B15" s="13" t="s">
        <v>41</v>
      </c>
      <c r="C15" s="13" t="s">
        <v>19</v>
      </c>
      <c r="D15" s="13" t="s">
        <v>42</v>
      </c>
      <c r="E15" s="59">
        <f>40+26</f>
        <v>66</v>
      </c>
      <c r="F15" s="14">
        <f>47801.2+58874.2</f>
        <v>106675.4</v>
      </c>
      <c r="G15" s="59">
        <f>40+26</f>
        <v>66</v>
      </c>
      <c r="H15" s="14">
        <f>45636.2+54798.8</f>
        <v>100435</v>
      </c>
      <c r="I15" s="59">
        <f>40+26</f>
        <v>66</v>
      </c>
      <c r="J15" s="14">
        <f>49227.4+58507.5</f>
        <v>107734.9</v>
      </c>
    </row>
    <row r="16" spans="1:10" ht="47.25" x14ac:dyDescent="0.25">
      <c r="A16" s="12">
        <v>10</v>
      </c>
      <c r="B16" s="13" t="s">
        <v>43</v>
      </c>
      <c r="C16" s="13" t="s">
        <v>44</v>
      </c>
      <c r="D16" s="13" t="s">
        <v>45</v>
      </c>
      <c r="E16" s="59">
        <v>1</v>
      </c>
      <c r="F16" s="14">
        <v>557.20000000000005</v>
      </c>
      <c r="G16" s="59">
        <v>1</v>
      </c>
      <c r="H16" s="14">
        <v>569.6</v>
      </c>
      <c r="I16" s="59">
        <v>1</v>
      </c>
      <c r="J16" s="14">
        <v>618.9</v>
      </c>
    </row>
    <row r="17" spans="1:10" ht="78.75" x14ac:dyDescent="0.25">
      <c r="A17" s="12">
        <v>11</v>
      </c>
      <c r="B17" s="13" t="s">
        <v>46</v>
      </c>
      <c r="C17" s="13" t="s">
        <v>47</v>
      </c>
      <c r="D17" s="13" t="s">
        <v>48</v>
      </c>
      <c r="E17" s="59">
        <v>3124</v>
      </c>
      <c r="F17" s="14">
        <v>40965.1</v>
      </c>
      <c r="G17" s="59">
        <v>3124</v>
      </c>
      <c r="H17" s="14">
        <v>42065.4</v>
      </c>
      <c r="I17" s="59">
        <v>3124</v>
      </c>
      <c r="J17" s="14">
        <v>43196.9</v>
      </c>
    </row>
    <row r="18" spans="1:10" ht="78.75" x14ac:dyDescent="0.25">
      <c r="A18" s="12">
        <v>12</v>
      </c>
      <c r="B18" s="13" t="s">
        <v>49</v>
      </c>
      <c r="C18" s="13" t="s">
        <v>50</v>
      </c>
      <c r="D18" s="13" t="s">
        <v>48</v>
      </c>
      <c r="E18" s="59">
        <v>1312</v>
      </c>
      <c r="F18" s="14">
        <v>10272.4</v>
      </c>
      <c r="G18" s="59">
        <v>1312</v>
      </c>
      <c r="H18" s="14">
        <v>10596.3</v>
      </c>
      <c r="I18" s="59">
        <v>1312</v>
      </c>
      <c r="J18" s="14">
        <v>10930.5</v>
      </c>
    </row>
    <row r="19" spans="1:10" ht="94.5" x14ac:dyDescent="0.25">
      <c r="A19" s="12">
        <v>13</v>
      </c>
      <c r="B19" s="13" t="s">
        <v>51</v>
      </c>
      <c r="C19" s="13" t="s">
        <v>52</v>
      </c>
      <c r="D19" s="13" t="s">
        <v>53</v>
      </c>
      <c r="E19" s="59">
        <f>53259.6+140</f>
        <v>53399.6</v>
      </c>
      <c r="F19" s="14">
        <v>36780.6</v>
      </c>
      <c r="G19" s="59">
        <v>53259.6</v>
      </c>
      <c r="H19" s="14">
        <v>36359.300000000003</v>
      </c>
      <c r="I19" s="59">
        <v>53259.6</v>
      </c>
      <c r="J19" s="14">
        <v>35891.4</v>
      </c>
    </row>
    <row r="20" spans="1:10" x14ac:dyDescent="0.25">
      <c r="A20" s="99" t="s">
        <v>54</v>
      </c>
      <c r="B20" s="99"/>
      <c r="C20" s="99"/>
      <c r="D20" s="99"/>
      <c r="E20" s="15" t="s">
        <v>55</v>
      </c>
      <c r="F20" s="16">
        <f>SUM(F7:F19)</f>
        <v>726997.2</v>
      </c>
      <c r="G20" s="16" t="s">
        <v>55</v>
      </c>
      <c r="H20" s="16">
        <f>SUM(H7:H19)</f>
        <v>728860.50000000012</v>
      </c>
      <c r="I20" s="16" t="s">
        <v>55</v>
      </c>
      <c r="J20" s="16">
        <f>SUM(J7:J19)</f>
        <v>765212.50000000012</v>
      </c>
    </row>
  </sheetData>
  <mergeCells count="10">
    <mergeCell ref="A20:D20"/>
    <mergeCell ref="A1:J1"/>
    <mergeCell ref="A5:A6"/>
    <mergeCell ref="B5:B6"/>
    <mergeCell ref="C5:C6"/>
    <mergeCell ref="D5:D6"/>
    <mergeCell ref="E5:F5"/>
    <mergeCell ref="G5:H5"/>
    <mergeCell ref="I5:J5"/>
    <mergeCell ref="B3:J4"/>
  </mergeCells>
  <pageMargins left="0.78740157480314965" right="0.78740157480314965" top="1.1811023622047243" bottom="0.39370078740157483" header="0.31496062992125984" footer="0.31496062992125984"/>
  <pageSetup paperSize="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5A514-A5BA-4B6F-B9F8-54B22EAE13D2}">
  <dimension ref="A1:J13"/>
  <sheetViews>
    <sheetView workbookViewId="0">
      <selection activeCell="D3" sqref="D3:D4"/>
    </sheetView>
  </sheetViews>
  <sheetFormatPr defaultRowHeight="15" x14ac:dyDescent="0.25"/>
  <cols>
    <col min="1" max="1" width="5.5703125" style="7" customWidth="1"/>
    <col min="2" max="2" width="52" customWidth="1"/>
    <col min="3" max="3" width="27" customWidth="1"/>
    <col min="5" max="5" width="11.42578125" customWidth="1"/>
    <col min="6" max="6" width="11.7109375" style="8" customWidth="1"/>
    <col min="7" max="7" width="12.7109375" customWidth="1"/>
    <col min="8" max="8" width="11.28515625" style="8" customWidth="1"/>
    <col min="9" max="9" width="11.42578125" customWidth="1"/>
    <col min="10" max="10" width="11.42578125" style="8" customWidth="1"/>
  </cols>
  <sheetData>
    <row r="1" spans="1:10" ht="56.25" customHeight="1" x14ac:dyDescent="0.25">
      <c r="A1" s="84" t="s">
        <v>13</v>
      </c>
      <c r="B1" s="84"/>
      <c r="C1" s="84"/>
      <c r="D1" s="84"/>
      <c r="E1" s="84"/>
      <c r="F1" s="84"/>
      <c r="G1" s="84"/>
      <c r="H1" s="84"/>
      <c r="I1" s="84"/>
      <c r="J1" s="84"/>
    </row>
    <row r="2" spans="1:10" ht="10.5" customHeight="1" x14ac:dyDescent="0.3">
      <c r="B2" s="52"/>
      <c r="C2" s="52"/>
      <c r="D2" s="52"/>
      <c r="E2" s="52"/>
      <c r="F2" s="52"/>
      <c r="G2" s="52"/>
      <c r="H2" s="52"/>
      <c r="I2" s="52"/>
      <c r="J2" s="52"/>
    </row>
    <row r="3" spans="1:10" ht="32.25" customHeight="1" x14ac:dyDescent="0.25">
      <c r="A3" s="87" t="s">
        <v>102</v>
      </c>
      <c r="B3" s="87" t="s">
        <v>1</v>
      </c>
      <c r="C3" s="87" t="s">
        <v>2</v>
      </c>
      <c r="D3" s="87" t="s">
        <v>3</v>
      </c>
      <c r="E3" s="85" t="s">
        <v>9</v>
      </c>
      <c r="F3" s="89"/>
      <c r="G3" s="85" t="s">
        <v>8</v>
      </c>
      <c r="H3" s="89"/>
      <c r="I3" s="85" t="s">
        <v>14</v>
      </c>
      <c r="J3" s="89"/>
    </row>
    <row r="4" spans="1:10" ht="63" x14ac:dyDescent="0.25">
      <c r="A4" s="88"/>
      <c r="B4" s="87"/>
      <c r="C4" s="87"/>
      <c r="D4" s="87"/>
      <c r="E4" s="6" t="s">
        <v>5</v>
      </c>
      <c r="F4" s="60" t="s">
        <v>7</v>
      </c>
      <c r="G4" s="6" t="s">
        <v>5</v>
      </c>
      <c r="H4" s="60" t="s">
        <v>7</v>
      </c>
      <c r="I4" s="6" t="s">
        <v>5</v>
      </c>
      <c r="J4" s="60" t="s">
        <v>7</v>
      </c>
    </row>
    <row r="5" spans="1:10" ht="27.75" customHeight="1" x14ac:dyDescent="0.25">
      <c r="A5" s="104" t="s">
        <v>118</v>
      </c>
      <c r="B5" s="105"/>
      <c r="C5" s="105"/>
      <c r="D5" s="105"/>
      <c r="E5" s="105"/>
      <c r="F5" s="105"/>
      <c r="G5" s="105"/>
      <c r="H5" s="105"/>
      <c r="I5" s="105"/>
      <c r="J5" s="106"/>
    </row>
    <row r="6" spans="1:10" ht="27.75" customHeight="1" x14ac:dyDescent="0.25">
      <c r="A6" s="68"/>
      <c r="B6" s="102" t="s">
        <v>114</v>
      </c>
      <c r="C6" s="102"/>
      <c r="D6" s="102"/>
      <c r="E6" s="102"/>
      <c r="F6" s="102"/>
      <c r="G6" s="102"/>
      <c r="H6" s="102"/>
      <c r="I6" s="102"/>
      <c r="J6" s="103"/>
    </row>
    <row r="7" spans="1:10" ht="63" x14ac:dyDescent="0.25">
      <c r="A7" s="69">
        <v>1</v>
      </c>
      <c r="B7" s="54" t="s">
        <v>15</v>
      </c>
      <c r="C7" s="54" t="s">
        <v>16</v>
      </c>
      <c r="D7" s="12" t="s">
        <v>17</v>
      </c>
      <c r="E7" s="59">
        <v>407.84</v>
      </c>
      <c r="F7" s="49">
        <v>439640.8</v>
      </c>
      <c r="G7" s="59">
        <v>407.84</v>
      </c>
      <c r="H7" s="49">
        <v>457213.4</v>
      </c>
      <c r="I7" s="59">
        <v>407.84</v>
      </c>
      <c r="J7" s="49">
        <v>474998</v>
      </c>
    </row>
    <row r="8" spans="1:10" ht="45.75" customHeight="1" x14ac:dyDescent="0.25">
      <c r="A8" s="104" t="s">
        <v>119</v>
      </c>
      <c r="B8" s="105"/>
      <c r="C8" s="105"/>
      <c r="D8" s="105"/>
      <c r="E8" s="105"/>
      <c r="F8" s="105"/>
      <c r="G8" s="105"/>
      <c r="H8" s="105"/>
      <c r="I8" s="105"/>
      <c r="J8" s="106"/>
    </row>
    <row r="9" spans="1:10" ht="36" customHeight="1" x14ac:dyDescent="0.25">
      <c r="A9" s="68"/>
      <c r="B9" s="102" t="s">
        <v>114</v>
      </c>
      <c r="C9" s="102"/>
      <c r="D9" s="102"/>
      <c r="E9" s="102"/>
      <c r="F9" s="102"/>
      <c r="G9" s="102"/>
      <c r="H9" s="102"/>
      <c r="I9" s="102"/>
      <c r="J9" s="103"/>
    </row>
    <row r="10" spans="1:10" ht="15.75" x14ac:dyDescent="0.25">
      <c r="A10" s="69">
        <v>1</v>
      </c>
      <c r="B10" s="54" t="s">
        <v>18</v>
      </c>
      <c r="C10" s="54" t="s">
        <v>19</v>
      </c>
      <c r="D10" s="48" t="s">
        <v>17</v>
      </c>
      <c r="E10" s="61">
        <v>407.84</v>
      </c>
      <c r="F10" s="49">
        <v>258772.2</v>
      </c>
      <c r="G10" s="61">
        <v>407.84</v>
      </c>
      <c r="H10" s="49">
        <v>251828</v>
      </c>
      <c r="I10" s="61">
        <v>407.84</v>
      </c>
      <c r="J10" s="49">
        <v>260488.7</v>
      </c>
    </row>
    <row r="11" spans="1:10" ht="15.75" x14ac:dyDescent="0.25">
      <c r="A11" s="69">
        <v>2</v>
      </c>
      <c r="B11" s="54" t="s">
        <v>20</v>
      </c>
      <c r="C11" s="54" t="s">
        <v>19</v>
      </c>
      <c r="D11" s="12" t="s">
        <v>21</v>
      </c>
      <c r="E11" s="59">
        <v>238495.3</v>
      </c>
      <c r="F11" s="49">
        <v>63557.8</v>
      </c>
      <c r="G11" s="59">
        <v>238495.3</v>
      </c>
      <c r="H11" s="49">
        <v>64725.8</v>
      </c>
      <c r="I11" s="59">
        <v>238495.3</v>
      </c>
      <c r="J11" s="49">
        <v>64725.8</v>
      </c>
    </row>
    <row r="12" spans="1:10" ht="31.5" x14ac:dyDescent="0.25">
      <c r="A12" s="69">
        <v>3</v>
      </c>
      <c r="B12" s="54" t="s">
        <v>22</v>
      </c>
      <c r="C12" s="54" t="s">
        <v>23</v>
      </c>
      <c r="D12" s="12" t="s">
        <v>24</v>
      </c>
      <c r="E12" s="59">
        <v>1922659</v>
      </c>
      <c r="F12" s="49">
        <v>24225.8</v>
      </c>
      <c r="G12" s="59">
        <v>1922659</v>
      </c>
      <c r="H12" s="49">
        <v>25326.9</v>
      </c>
      <c r="I12" s="59">
        <v>1922659</v>
      </c>
      <c r="J12" s="49">
        <v>26251.3</v>
      </c>
    </row>
    <row r="13" spans="1:10" ht="15.75" x14ac:dyDescent="0.25">
      <c r="A13" s="67"/>
      <c r="B13" s="99" t="s">
        <v>54</v>
      </c>
      <c r="C13" s="99"/>
      <c r="D13" s="99"/>
      <c r="E13" s="99"/>
      <c r="F13" s="51">
        <f>F10+F11+F12</f>
        <v>346555.8</v>
      </c>
      <c r="G13" s="15" t="s">
        <v>55</v>
      </c>
      <c r="H13" s="51">
        <f>H10+H11+H12</f>
        <v>341880.7</v>
      </c>
      <c r="I13" s="15" t="s">
        <v>55</v>
      </c>
      <c r="J13" s="51">
        <f>J10+J11+J12</f>
        <v>351465.8</v>
      </c>
    </row>
  </sheetData>
  <mergeCells count="13">
    <mergeCell ref="A1:J1"/>
    <mergeCell ref="A3:A4"/>
    <mergeCell ref="B3:B4"/>
    <mergeCell ref="C3:C4"/>
    <mergeCell ref="D3:D4"/>
    <mergeCell ref="E3:F3"/>
    <mergeCell ref="G3:H3"/>
    <mergeCell ref="I3:J3"/>
    <mergeCell ref="B13:E13"/>
    <mergeCell ref="B6:J6"/>
    <mergeCell ref="A5:J5"/>
    <mergeCell ref="B9:J9"/>
    <mergeCell ref="A8:J8"/>
  </mergeCells>
  <pageMargins left="0.11811023622047245" right="0.11811023622047245" top="0.74803149606299213" bottom="0.15748031496062992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Администрация</vt:lpstr>
      <vt:lpstr>Образование</vt:lpstr>
      <vt:lpstr>Культура</vt:lpstr>
      <vt:lpstr>ЖКХ</vt:lpstr>
      <vt:lpstr>Администрация!Заголовки_для_печати</vt:lpstr>
      <vt:lpstr>Образование!Заголовки_для_печати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Zaharevich</dc:creator>
  <cp:lastModifiedBy>Захаревич Елена</cp:lastModifiedBy>
  <cp:lastPrinted>2025-11-13T02:04:16Z</cp:lastPrinted>
  <dcterms:created xsi:type="dcterms:W3CDTF">2016-08-31T06:05:57Z</dcterms:created>
  <dcterms:modified xsi:type="dcterms:W3CDTF">2025-11-13T03:27:57Z</dcterms:modified>
</cp:coreProperties>
</file>